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Y:\Фининсово-экономичесий отдел\Себестоимость\Прайс\Актуальные прайсы\"/>
    </mc:Choice>
  </mc:AlternateContent>
  <bookViews>
    <workbookView xWindow="0" yWindow="0" windowWidth="28800" windowHeight="12435" tabRatio="903"/>
  </bookViews>
  <sheets>
    <sheet name="СОДЕРЖАНИЕ" sheetId="17" r:id="rId1"/>
    <sheet name="НАЦЕНКИ" sheetId="22" r:id="rId2"/>
    <sheet name="AQUAVENT (1)" sheetId="41" r:id="rId3"/>
    <sheet name="Водосточные системы (2)" sheetId="1" r:id="rId4"/>
    <sheet name="Софиты (3)" sheetId="11" r:id="rId5"/>
    <sheet name="ФАСАДЫ (4)" sheetId="33" r:id="rId6"/>
    <sheet name="Комп. к Софитам_Фасадам (5)" sheetId="31" r:id="rId7"/>
    <sheet name="Подсистема (6)" sheetId="15" r:id="rId8"/>
    <sheet name="Фартуки (гладкие листы) (7)" sheetId="34" r:id="rId9"/>
    <sheet name="AQUACLICK (8)" sheetId="44" r:id="rId10"/>
    <sheet name="Металлочерепица (9)" sheetId="32" r:id="rId11"/>
    <sheet name="Модульный профиль (10)" sheetId="28" r:id="rId12"/>
    <sheet name="Комплектующие для кровли (11)" sheetId="36" r:id="rId13"/>
    <sheet name="Комплектующие для ВС (12)" sheetId="38" r:id="rId14"/>
    <sheet name="Модульные ограждения (13)" sheetId="39" r:id="rId15"/>
    <sheet name="Демонстрационные материалы (14)" sheetId="40" r:id="rId16"/>
    <sheet name="Сопутствующие товары (15)" sheetId="35" r:id="rId17"/>
    <sheet name="Тара (16)" sheetId="27" r:id="rId18"/>
    <sheet name="Под заказ (17)" sheetId="9" r:id="rId19"/>
    <sheet name="Матрица цветов (18)" sheetId="45" r:id="rId20"/>
  </sheets>
  <definedNames>
    <definedName name="_1.1._Водосточная_система_с_покрытием_PURAL" localSheetId="9">#REF!</definedName>
    <definedName name="_1.1._Водосточная_система_с_покрытием_PURAL" localSheetId="19">#REF!</definedName>
    <definedName name="_1.1._Водосточная_система_с_покрытием_PURAL">СОДЕРЖАНИЕ!$B$16</definedName>
    <definedName name="Print_Area" localSheetId="9">'AQUACLICK (8)'!$A$1:$I$48</definedName>
    <definedName name="Print_Area" localSheetId="3">'Водосточные системы (2)'!$A$1:$N$111</definedName>
    <definedName name="Print_Area" localSheetId="15">'Демонстрационные материалы (14)'!$A$1:$F$12</definedName>
    <definedName name="Print_Area" localSheetId="6">'Комп. к Софитам_Фасадам (5)'!$A$1:$P$106</definedName>
    <definedName name="Print_Area" localSheetId="13">'Комплектующие для ВС (12)'!$A$1:$M$44</definedName>
    <definedName name="Print_Area" localSheetId="12">'Комплектующие для кровли (11)'!$A$1:$G$46</definedName>
    <definedName name="Print_Area" localSheetId="19">'Матрица цветов (18)'!$A$1:$K$55</definedName>
    <definedName name="Print_Area" localSheetId="10">'Металлочерепица (9)'!$A$1:$I$66</definedName>
    <definedName name="Print_Area" localSheetId="14">'Модульные ограждения (13)'!$A$1:$K$67</definedName>
    <definedName name="Print_Area" localSheetId="11">'Модульный профиль (10)'!$A$1:$H$65</definedName>
    <definedName name="Print_Area" localSheetId="1">НАЦЕНКИ!$A$1:$M$19</definedName>
    <definedName name="Print_Area" localSheetId="18">'Под заказ (17)'!$A$1:$F$71</definedName>
    <definedName name="Print_Area" localSheetId="7">'Подсистема (6)'!$A$1:$F$28</definedName>
    <definedName name="Print_Area" localSheetId="0">СОДЕРЖАНИЕ!$B$1:$G$43</definedName>
    <definedName name="Print_Area" localSheetId="4">'Софиты (3)'!$A$1:$P$32</definedName>
    <definedName name="Print_Area" localSheetId="8">'Фартуки (гладкие листы) (7)'!$A$1:$N$63</definedName>
    <definedName name="Print_Area" localSheetId="5">'ФАСАДЫ (4)'!$A$1:$N$40</definedName>
  </definedNames>
  <calcPr calcId="152511" refMode="R1C1"/>
</workbook>
</file>

<file path=xl/calcChain.xml><?xml version="1.0" encoding="utf-8"?>
<calcChain xmlns="http://schemas.openxmlformats.org/spreadsheetml/2006/main">
  <c r="J78" i="31" l="1"/>
  <c r="N16" i="31" l="1"/>
  <c r="N17" i="31" l="1"/>
  <c r="E25" i="27" l="1"/>
  <c r="E16" i="35"/>
  <c r="H24" i="28" l="1"/>
  <c r="H27" i="28" s="1"/>
  <c r="G24" i="28"/>
  <c r="G27" i="28" s="1"/>
  <c r="G18" i="28"/>
  <c r="H15" i="28"/>
  <c r="H18" i="28" s="1"/>
  <c r="G15" i="28"/>
  <c r="H24" i="32"/>
  <c r="H27" i="32" s="1"/>
  <c r="G24" i="32"/>
  <c r="G27" i="32" s="1"/>
  <c r="H15" i="32"/>
  <c r="H18" i="32" s="1"/>
  <c r="G15" i="32"/>
  <c r="G18" i="32" s="1"/>
  <c r="H28" i="28" l="1"/>
  <c r="H29" i="28"/>
  <c r="G29" i="28"/>
  <c r="G28" i="28"/>
  <c r="H19" i="28"/>
  <c r="H20" i="28"/>
  <c r="G20" i="28"/>
  <c r="G19" i="28"/>
  <c r="H29" i="32"/>
  <c r="H28" i="32"/>
  <c r="G28" i="32"/>
  <c r="G29" i="32"/>
  <c r="H20" i="32"/>
  <c r="H19" i="32"/>
  <c r="G19" i="32"/>
  <c r="G20" i="32"/>
  <c r="F46" i="39"/>
  <c r="G38" i="44" l="1"/>
  <c r="G48" i="28" s="1"/>
  <c r="K39" i="1"/>
  <c r="J39" i="1"/>
  <c r="K38" i="1"/>
  <c r="J38" i="1"/>
  <c r="G19" i="41"/>
  <c r="G50" i="32" l="1"/>
  <c r="H32" i="32" l="1"/>
  <c r="G32" i="32"/>
  <c r="H33" i="32"/>
  <c r="G33" i="32"/>
  <c r="G31" i="32"/>
  <c r="G22" i="28"/>
  <c r="G16" i="28"/>
  <c r="H14" i="28"/>
  <c r="G14" i="28"/>
  <c r="H13" i="28"/>
  <c r="G13" i="28"/>
  <c r="G30" i="32"/>
  <c r="G40" i="44" l="1"/>
  <c r="G39" i="44"/>
  <c r="G51" i="28" l="1"/>
  <c r="G50" i="28"/>
  <c r="G49" i="28"/>
  <c r="G26" i="39" l="1"/>
  <c r="H14" i="32" l="1"/>
  <c r="H13" i="32"/>
  <c r="G14" i="32"/>
  <c r="G13" i="32"/>
  <c r="C16" i="35"/>
  <c r="I18" i="31" l="1"/>
  <c r="I20" i="31"/>
  <c r="O15" i="11" l="1"/>
  <c r="C25" i="27" l="1"/>
  <c r="I53" i="39" l="1"/>
  <c r="G35" i="44" l="1"/>
  <c r="H40" i="28" l="1"/>
  <c r="G40" i="28"/>
  <c r="H42" i="32"/>
  <c r="G37" i="44" l="1"/>
  <c r="G36" i="44"/>
  <c r="G34" i="44"/>
  <c r="G33" i="44"/>
  <c r="F32" i="36" l="1"/>
  <c r="F28" i="36"/>
  <c r="H15" i="44"/>
  <c r="H17" i="44" s="1"/>
  <c r="H19" i="44" s="1"/>
  <c r="G15" i="44"/>
  <c r="G17" i="44" s="1"/>
  <c r="G19" i="44" s="1"/>
  <c r="H14" i="44"/>
  <c r="H16" i="44" s="1"/>
  <c r="H18" i="44" s="1"/>
  <c r="H20" i="44" s="1"/>
  <c r="G14" i="44"/>
  <c r="G16" i="44" s="1"/>
  <c r="G18" i="44" s="1"/>
  <c r="G20" i="44" s="1"/>
  <c r="I52" i="39" l="1"/>
  <c r="H26" i="31" l="1"/>
  <c r="L50" i="31" l="1"/>
  <c r="L51" i="31" s="1"/>
  <c r="L48" i="31"/>
  <c r="L49" i="31" s="1"/>
  <c r="M51" i="31"/>
  <c r="K51" i="31"/>
  <c r="J51" i="31"/>
  <c r="H51" i="31"/>
  <c r="L23" i="31" l="1"/>
  <c r="L22" i="31"/>
  <c r="J15" i="11" l="1"/>
  <c r="G26" i="28"/>
  <c r="G25" i="28"/>
  <c r="G23" i="28"/>
  <c r="G17" i="28"/>
  <c r="F55" i="39" l="1"/>
  <c r="I55" i="39"/>
  <c r="G49" i="39"/>
  <c r="F28" i="39"/>
  <c r="F29" i="39"/>
  <c r="F30" i="39"/>
  <c r="F43" i="39"/>
  <c r="F44" i="39"/>
  <c r="F45" i="39"/>
  <c r="F47" i="39"/>
  <c r="F48" i="39"/>
  <c r="F50" i="39"/>
  <c r="F51" i="39"/>
  <c r="F52" i="39"/>
  <c r="F56" i="39"/>
  <c r="G49" i="32" l="1"/>
  <c r="G48" i="32"/>
  <c r="G47" i="32"/>
  <c r="H37" i="44" s="1"/>
  <c r="G46" i="32"/>
  <c r="H34" i="44" s="1"/>
  <c r="G45" i="32"/>
  <c r="H33" i="44" s="1"/>
  <c r="G44" i="32"/>
  <c r="H35" i="44" s="1"/>
  <c r="G43" i="32"/>
  <c r="G41" i="32"/>
  <c r="G40" i="32"/>
  <c r="G38" i="32"/>
  <c r="G37" i="32"/>
  <c r="G36" i="32"/>
  <c r="G35" i="32"/>
  <c r="G34" i="32"/>
  <c r="G26" i="32"/>
  <c r="G22" i="32"/>
  <c r="G23" i="32"/>
  <c r="G17" i="32"/>
  <c r="G16" i="32"/>
  <c r="H36" i="44" l="1"/>
  <c r="G42" i="32"/>
  <c r="G25" i="32"/>
  <c r="I43" i="39"/>
  <c r="M55" i="31" l="1"/>
  <c r="K56" i="31"/>
  <c r="M16" i="33" l="1"/>
  <c r="K16" i="33"/>
  <c r="J16" i="33"/>
  <c r="J46" i="1" l="1"/>
  <c r="K46" i="1"/>
  <c r="J47" i="1"/>
  <c r="K47" i="1"/>
  <c r="N19" i="11"/>
  <c r="I39" i="34" l="1"/>
  <c r="I47" i="34" s="1"/>
  <c r="I40" i="34" l="1"/>
  <c r="I50" i="34"/>
  <c r="I41" i="34"/>
  <c r="I51" i="34"/>
  <c r="I55" i="34"/>
  <c r="I59" i="34"/>
  <c r="I45" i="34"/>
  <c r="I54" i="34"/>
  <c r="I58" i="34"/>
  <c r="I46" i="34"/>
  <c r="I43" i="34"/>
  <c r="I48" i="34"/>
  <c r="I52" i="34"/>
  <c r="I56" i="34"/>
  <c r="I44" i="34"/>
  <c r="I49" i="34"/>
  <c r="I53" i="34"/>
  <c r="I57" i="34"/>
  <c r="I42" i="34"/>
  <c r="L88" i="31"/>
  <c r="L89" i="31" s="1"/>
  <c r="L82" i="31"/>
  <c r="L83" i="31" s="1"/>
  <c r="L80" i="31"/>
  <c r="L81" i="31" s="1"/>
  <c r="L78" i="31"/>
  <c r="L79" i="31" s="1"/>
  <c r="L76" i="31"/>
  <c r="L77" i="31" s="1"/>
  <c r="L74" i="31"/>
  <c r="L75" i="31" s="1"/>
  <c r="L72" i="31"/>
  <c r="L73" i="31" s="1"/>
  <c r="L68" i="31"/>
  <c r="L69" i="31" s="1"/>
  <c r="L66" i="31"/>
  <c r="L67" i="31" s="1"/>
  <c r="L64" i="31"/>
  <c r="L65" i="31" s="1"/>
  <c r="L60" i="31"/>
  <c r="L61" i="31" s="1"/>
  <c r="L56" i="31"/>
  <c r="L57" i="31" s="1"/>
  <c r="L54" i="31"/>
  <c r="L55" i="31" s="1"/>
  <c r="L52" i="31"/>
  <c r="L53" i="31" s="1"/>
  <c r="L46" i="31"/>
  <c r="L47" i="31" s="1"/>
  <c r="L44" i="31"/>
  <c r="L45" i="31" s="1"/>
  <c r="L42" i="31"/>
  <c r="L43" i="31" s="1"/>
  <c r="L40" i="31"/>
  <c r="L41" i="31" s="1"/>
  <c r="L38" i="31"/>
  <c r="L36" i="31"/>
  <c r="L37" i="31" s="1"/>
  <c r="L34" i="31"/>
  <c r="L35" i="31" s="1"/>
  <c r="L32" i="31"/>
  <c r="L33" i="31" s="1"/>
  <c r="L30" i="31"/>
  <c r="L31" i="31" s="1"/>
  <c r="L28" i="31"/>
  <c r="L29" i="31" s="1"/>
  <c r="L19" i="31"/>
  <c r="L20" i="31" s="1"/>
  <c r="L17" i="31"/>
  <c r="L18" i="31" s="1"/>
  <c r="J18" i="31"/>
  <c r="K26" i="33"/>
  <c r="K23" i="33"/>
  <c r="K20" i="33"/>
  <c r="K18" i="33"/>
  <c r="K15" i="33" l="1"/>
  <c r="K25" i="33" l="1"/>
  <c r="K22" i="33"/>
  <c r="I45" i="39" l="1"/>
  <c r="I56" i="39"/>
  <c r="I54" i="39"/>
  <c r="I51" i="39"/>
  <c r="I50" i="39"/>
  <c r="I49" i="39"/>
  <c r="I48" i="39"/>
  <c r="I47" i="39"/>
  <c r="I46" i="39"/>
  <c r="I44" i="39"/>
  <c r="I28" i="39"/>
  <c r="I27" i="39"/>
  <c r="I19" i="34"/>
  <c r="I18" i="34"/>
  <c r="K88" i="31"/>
  <c r="K89" i="31" s="1"/>
  <c r="K82" i="31"/>
  <c r="K83" i="31" s="1"/>
  <c r="K80" i="31"/>
  <c r="K81" i="31" s="1"/>
  <c r="K78" i="31"/>
  <c r="K79" i="31" s="1"/>
  <c r="K76" i="31"/>
  <c r="K77" i="31" s="1"/>
  <c r="K74" i="31"/>
  <c r="K75" i="31" s="1"/>
  <c r="K72" i="31"/>
  <c r="K73" i="31" s="1"/>
  <c r="K68" i="31"/>
  <c r="K69" i="31" s="1"/>
  <c r="K66" i="31"/>
  <c r="K67" i="31" s="1"/>
  <c r="K64" i="31"/>
  <c r="K65" i="31" s="1"/>
  <c r="K60" i="31"/>
  <c r="K61" i="31" s="1"/>
  <c r="K57" i="31"/>
  <c r="K54" i="31"/>
  <c r="K55" i="31" s="1"/>
  <c r="K52" i="31"/>
  <c r="K53" i="31" s="1"/>
  <c r="K48" i="31"/>
  <c r="K49" i="31" s="1"/>
  <c r="K46" i="31"/>
  <c r="K47" i="31" s="1"/>
  <c r="K44" i="31"/>
  <c r="K45" i="31" s="1"/>
  <c r="K42" i="31"/>
  <c r="K43" i="31" s="1"/>
  <c r="K40" i="31"/>
  <c r="K41" i="31" s="1"/>
  <c r="K38" i="31"/>
  <c r="K36" i="31"/>
  <c r="K37" i="31" s="1"/>
  <c r="K34" i="31"/>
  <c r="K35" i="31" s="1"/>
  <c r="K32" i="31"/>
  <c r="K33" i="31" s="1"/>
  <c r="K30" i="31"/>
  <c r="K31" i="31" s="1"/>
  <c r="K28" i="31"/>
  <c r="K29" i="31" s="1"/>
  <c r="K23" i="31"/>
  <c r="K22" i="31"/>
  <c r="K19" i="31"/>
  <c r="K17" i="31"/>
  <c r="J26" i="33"/>
  <c r="J23" i="33"/>
  <c r="J20" i="33"/>
  <c r="J18" i="33"/>
  <c r="L15" i="11"/>
  <c r="J26" i="39" l="1"/>
  <c r="K39" i="34" l="1"/>
  <c r="L47" i="34" l="1"/>
  <c r="K47" i="34"/>
  <c r="J47" i="34"/>
  <c r="H47" i="34"/>
  <c r="G47" i="34"/>
  <c r="K16" i="31" l="1"/>
  <c r="L16" i="31"/>
  <c r="J20" i="38"/>
  <c r="I20" i="38"/>
  <c r="J19" i="38"/>
  <c r="I19" i="38"/>
  <c r="J17" i="1"/>
  <c r="K96" i="1" l="1"/>
  <c r="J96" i="1"/>
  <c r="K93" i="1"/>
  <c r="J93" i="1"/>
  <c r="K91" i="1"/>
  <c r="J91" i="1"/>
  <c r="K90" i="1"/>
  <c r="J90" i="1"/>
  <c r="K89" i="1"/>
  <c r="J89" i="1"/>
  <c r="K88" i="1"/>
  <c r="J88" i="1"/>
  <c r="K87" i="1"/>
  <c r="J87" i="1"/>
  <c r="K86" i="1"/>
  <c r="J86" i="1"/>
  <c r="K85" i="1"/>
  <c r="J85" i="1"/>
  <c r="K84" i="1"/>
  <c r="J84" i="1"/>
  <c r="K83" i="1"/>
  <c r="J83" i="1"/>
  <c r="K82" i="1"/>
  <c r="J82" i="1"/>
  <c r="K81" i="1"/>
  <c r="J81" i="1"/>
  <c r="K80" i="1"/>
  <c r="J80" i="1"/>
  <c r="K79" i="1"/>
  <c r="J79" i="1"/>
  <c r="K78" i="1"/>
  <c r="J78" i="1"/>
  <c r="K77" i="1"/>
  <c r="J77" i="1"/>
  <c r="K76" i="1"/>
  <c r="J76" i="1"/>
  <c r="K75" i="1"/>
  <c r="J75" i="1"/>
  <c r="K74" i="1"/>
  <c r="J74" i="1"/>
  <c r="K73" i="1"/>
  <c r="J73" i="1"/>
  <c r="K72" i="1"/>
  <c r="J72" i="1"/>
  <c r="K71" i="1"/>
  <c r="J71" i="1"/>
  <c r="K70" i="1"/>
  <c r="J70" i="1"/>
  <c r="K69" i="1"/>
  <c r="J69" i="1"/>
  <c r="K68" i="1"/>
  <c r="J68" i="1"/>
  <c r="K67" i="1"/>
  <c r="J67" i="1"/>
  <c r="K66" i="1"/>
  <c r="J66" i="1"/>
  <c r="K65" i="1"/>
  <c r="J65" i="1"/>
  <c r="K64" i="1"/>
  <c r="J64" i="1"/>
  <c r="K63" i="1"/>
  <c r="J63" i="1"/>
  <c r="K62" i="1"/>
  <c r="J62" i="1"/>
  <c r="K61" i="1"/>
  <c r="J61" i="1"/>
  <c r="K60" i="1"/>
  <c r="J60" i="1"/>
  <c r="K59" i="1"/>
  <c r="J59" i="1"/>
  <c r="K58" i="1"/>
  <c r="J58" i="1"/>
  <c r="K57" i="1"/>
  <c r="J57" i="1"/>
  <c r="K56" i="1"/>
  <c r="J56" i="1"/>
  <c r="K55" i="1"/>
  <c r="J55" i="1"/>
  <c r="K54" i="1"/>
  <c r="J54" i="1"/>
  <c r="K53" i="1"/>
  <c r="J53" i="1"/>
  <c r="K52" i="1"/>
  <c r="J52" i="1"/>
  <c r="K51" i="1"/>
  <c r="J51" i="1"/>
  <c r="K50" i="1"/>
  <c r="J50" i="1"/>
  <c r="K49" i="1"/>
  <c r="J49" i="1"/>
  <c r="K48" i="1"/>
  <c r="J48" i="1"/>
  <c r="K45" i="1"/>
  <c r="J45" i="1"/>
  <c r="K44" i="1"/>
  <c r="J44" i="1"/>
  <c r="K43" i="1"/>
  <c r="J43" i="1"/>
  <c r="K42" i="1"/>
  <c r="J42" i="1"/>
  <c r="K41" i="1"/>
  <c r="J41" i="1"/>
  <c r="K40" i="1"/>
  <c r="J40"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K19" i="34"/>
  <c r="K18" i="34"/>
  <c r="N88" i="31"/>
  <c r="N82" i="31"/>
  <c r="N80" i="31"/>
  <c r="N78" i="31"/>
  <c r="N76" i="31"/>
  <c r="N74" i="31"/>
  <c r="N72" i="31"/>
  <c r="N68" i="31"/>
  <c r="N66" i="31"/>
  <c r="N64" i="31"/>
  <c r="N60" i="31"/>
  <c r="N56" i="31"/>
  <c r="N54" i="31"/>
  <c r="N52" i="31"/>
  <c r="N48" i="31"/>
  <c r="N46" i="31"/>
  <c r="N44" i="31"/>
  <c r="N42" i="31"/>
  <c r="N40" i="31"/>
  <c r="N38" i="31"/>
  <c r="N36" i="31"/>
  <c r="N34" i="31"/>
  <c r="N32" i="31"/>
  <c r="N30" i="31"/>
  <c r="N28" i="31"/>
  <c r="N23" i="31"/>
  <c r="N22" i="31"/>
  <c r="N19" i="31"/>
  <c r="M26" i="33"/>
  <c r="M23" i="33"/>
  <c r="M27" i="33"/>
  <c r="M24" i="33"/>
  <c r="M21" i="33"/>
  <c r="M20" i="33"/>
  <c r="M19" i="33"/>
  <c r="M18" i="33"/>
  <c r="M17" i="33"/>
  <c r="I15" i="33"/>
  <c r="M15" i="33" s="1"/>
  <c r="N16" i="11"/>
  <c r="N21" i="11"/>
  <c r="N20" i="11"/>
  <c r="N18" i="11"/>
  <c r="N17" i="11"/>
  <c r="M35" i="31" l="1"/>
  <c r="J35" i="31"/>
  <c r="N35" i="31" s="1"/>
  <c r="H35" i="31"/>
  <c r="M33" i="31"/>
  <c r="J33" i="31"/>
  <c r="N33" i="31" s="1"/>
  <c r="H33" i="31"/>
  <c r="M29" i="31"/>
  <c r="J29" i="31"/>
  <c r="N29" i="31" s="1"/>
  <c r="H29" i="31"/>
  <c r="J17" i="41" l="1"/>
  <c r="J16" i="41"/>
  <c r="J14" i="41"/>
  <c r="J13" i="41"/>
  <c r="G40" i="34" l="1"/>
  <c r="L15" i="33" l="1"/>
  <c r="L25" i="33" s="1"/>
  <c r="I25" i="33"/>
  <c r="M25" i="33" s="1"/>
  <c r="H15" i="33"/>
  <c r="H25" i="33" s="1"/>
  <c r="I22" i="33" l="1"/>
  <c r="M22" i="33" s="1"/>
  <c r="L22" i="33"/>
  <c r="H22" i="33"/>
  <c r="H39" i="38"/>
  <c r="H38" i="38"/>
  <c r="H37" i="38"/>
  <c r="H33" i="38"/>
  <c r="H32" i="38"/>
  <c r="H30" i="38"/>
  <c r="H26" i="38"/>
  <c r="H25" i="38"/>
  <c r="H24" i="38"/>
  <c r="H23" i="38"/>
  <c r="H12" i="38"/>
  <c r="H11" i="38"/>
  <c r="J11" i="41" l="1"/>
  <c r="J10" i="41"/>
  <c r="M15" i="11" l="1"/>
  <c r="K15" i="11"/>
  <c r="N15" i="11" s="1"/>
  <c r="I15" i="11"/>
  <c r="G38" i="38" l="1"/>
  <c r="G39" i="38"/>
  <c r="J50" i="39"/>
  <c r="H26" i="39"/>
  <c r="I26" i="39" s="1"/>
  <c r="M47" i="34" l="1"/>
  <c r="H26" i="28" l="1"/>
  <c r="H25" i="28"/>
  <c r="H23" i="28"/>
  <c r="H22" i="28"/>
  <c r="G41" i="34" l="1"/>
  <c r="H26" i="32" l="1"/>
  <c r="H25" i="32"/>
  <c r="H23" i="32"/>
  <c r="H22" i="32"/>
  <c r="J90" i="31" l="1"/>
  <c r="L90" i="31" s="1"/>
  <c r="L91" i="31" s="1"/>
  <c r="M88" i="31"/>
  <c r="H88" i="31"/>
  <c r="H86" i="31"/>
  <c r="J84" i="31"/>
  <c r="L84" i="31" s="1"/>
  <c r="L85" i="31" s="1"/>
  <c r="H82" i="31"/>
  <c r="H74" i="31"/>
  <c r="J70" i="31"/>
  <c r="L70" i="31" s="1"/>
  <c r="L71" i="31" s="1"/>
  <c r="K70" i="31" l="1"/>
  <c r="K71" i="31" s="1"/>
  <c r="N70" i="31"/>
  <c r="K90" i="31"/>
  <c r="K91" i="31" s="1"/>
  <c r="N90" i="31"/>
  <c r="J86" i="31"/>
  <c r="L86" i="31" s="1"/>
  <c r="L87" i="31" s="1"/>
  <c r="K84" i="31"/>
  <c r="K85" i="31" s="1"/>
  <c r="N84" i="31"/>
  <c r="J62" i="31"/>
  <c r="L62" i="31" s="1"/>
  <c r="L63" i="31" s="1"/>
  <c r="H62" i="31"/>
  <c r="J58" i="31"/>
  <c r="L58" i="31" s="1"/>
  <c r="L59" i="31" s="1"/>
  <c r="H43" i="31"/>
  <c r="K58" i="31" l="1"/>
  <c r="K59" i="31" s="1"/>
  <c r="N58" i="31"/>
  <c r="K62" i="31"/>
  <c r="K63" i="31" s="1"/>
  <c r="N62" i="31"/>
  <c r="K86" i="31"/>
  <c r="K87" i="31" s="1"/>
  <c r="N86" i="31"/>
  <c r="J31" i="31"/>
  <c r="N31" i="31" s="1"/>
  <c r="H18" i="31"/>
  <c r="K18" i="31" l="1"/>
  <c r="N18" i="31"/>
  <c r="M40" i="34"/>
  <c r="L40" i="34"/>
  <c r="J40" i="34"/>
  <c r="H40" i="34"/>
  <c r="K40" i="34" s="1"/>
  <c r="H17" i="28"/>
  <c r="H16" i="28"/>
  <c r="H41" i="34"/>
  <c r="K41" i="34" s="1"/>
  <c r="J41" i="34"/>
  <c r="L41" i="34"/>
  <c r="M41" i="34"/>
  <c r="G42" i="34"/>
  <c r="H42" i="34"/>
  <c r="K42" i="34" s="1"/>
  <c r="J42" i="34"/>
  <c r="L42" i="34"/>
  <c r="M42" i="34"/>
  <c r="G43" i="34"/>
  <c r="H43" i="34"/>
  <c r="K43" i="34" s="1"/>
  <c r="J43" i="34"/>
  <c r="L43" i="34"/>
  <c r="M43" i="34"/>
  <c r="G44" i="34"/>
  <c r="H44" i="34"/>
  <c r="K44" i="34" s="1"/>
  <c r="J44" i="34"/>
  <c r="L44" i="34"/>
  <c r="M44" i="34"/>
  <c r="G45" i="34"/>
  <c r="H45" i="34"/>
  <c r="K45" i="34" s="1"/>
  <c r="J45" i="34"/>
  <c r="L45" i="34"/>
  <c r="M45" i="34"/>
  <c r="G46" i="34"/>
  <c r="H46" i="34"/>
  <c r="K46" i="34" s="1"/>
  <c r="J46" i="34"/>
  <c r="L46" i="34"/>
  <c r="M46" i="34"/>
  <c r="G48" i="34"/>
  <c r="H48" i="34"/>
  <c r="K48" i="34" s="1"/>
  <c r="J48" i="34"/>
  <c r="L48" i="34"/>
  <c r="M48" i="34"/>
  <c r="G49" i="34"/>
  <c r="H49" i="34"/>
  <c r="K49" i="34" s="1"/>
  <c r="J49" i="34"/>
  <c r="L49" i="34"/>
  <c r="M49" i="34"/>
  <c r="G50" i="34"/>
  <c r="H50" i="34"/>
  <c r="K50" i="34" s="1"/>
  <c r="J50" i="34"/>
  <c r="L50" i="34"/>
  <c r="M50" i="34"/>
  <c r="G51" i="34"/>
  <c r="H51" i="34"/>
  <c r="K51" i="34" s="1"/>
  <c r="J51" i="34"/>
  <c r="L51" i="34"/>
  <c r="M51" i="34"/>
  <c r="G52" i="34"/>
  <c r="H52" i="34"/>
  <c r="K52" i="34" s="1"/>
  <c r="J52" i="34"/>
  <c r="L52" i="34"/>
  <c r="M52" i="34"/>
  <c r="G53" i="34"/>
  <c r="H53" i="34"/>
  <c r="K53" i="34" s="1"/>
  <c r="J53" i="34"/>
  <c r="L53" i="34"/>
  <c r="M53" i="34"/>
  <c r="G54" i="34"/>
  <c r="H54" i="34"/>
  <c r="K54" i="34" s="1"/>
  <c r="J54" i="34"/>
  <c r="L54" i="34"/>
  <c r="M54" i="34"/>
  <c r="G55" i="34"/>
  <c r="H55" i="34"/>
  <c r="K55" i="34" s="1"/>
  <c r="J55" i="34"/>
  <c r="L55" i="34"/>
  <c r="M55" i="34"/>
  <c r="G56" i="34"/>
  <c r="H56" i="34"/>
  <c r="K56" i="34" s="1"/>
  <c r="J56" i="34"/>
  <c r="L56" i="34"/>
  <c r="M56" i="34"/>
  <c r="G57" i="34"/>
  <c r="H57" i="34"/>
  <c r="K57" i="34" s="1"/>
  <c r="J57" i="34"/>
  <c r="L57" i="34"/>
  <c r="M57" i="34"/>
  <c r="G58" i="34"/>
  <c r="H58" i="34"/>
  <c r="K58" i="34" s="1"/>
  <c r="J58" i="34"/>
  <c r="L58" i="34"/>
  <c r="M58" i="34"/>
  <c r="G59" i="34"/>
  <c r="H59" i="34"/>
  <c r="K59" i="34" s="1"/>
  <c r="J59" i="34"/>
  <c r="L59" i="34"/>
  <c r="M59" i="34"/>
  <c r="H17" i="32"/>
  <c r="H16" i="32"/>
  <c r="H37" i="31"/>
  <c r="M91" i="31"/>
  <c r="J91" i="31"/>
  <c r="N91" i="31" s="1"/>
  <c r="H91" i="31"/>
  <c r="M89" i="31"/>
  <c r="J89" i="31"/>
  <c r="N89" i="31" s="1"/>
  <c r="H89" i="31"/>
  <c r="M87" i="31"/>
  <c r="J87" i="31"/>
  <c r="N87" i="31" s="1"/>
  <c r="H87" i="31"/>
  <c r="M85" i="31"/>
  <c r="J85" i="31"/>
  <c r="N85" i="31" s="1"/>
  <c r="H85" i="31"/>
  <c r="M83" i="31"/>
  <c r="J83" i="31"/>
  <c r="N83" i="31" s="1"/>
  <c r="H83" i="31"/>
  <c r="M81" i="31"/>
  <c r="J81" i="31"/>
  <c r="N81" i="31" s="1"/>
  <c r="H81" i="31"/>
  <c r="M79" i="31"/>
  <c r="J79" i="31"/>
  <c r="N79" i="31" s="1"/>
  <c r="H79" i="31"/>
  <c r="M77" i="31"/>
  <c r="J77" i="31"/>
  <c r="N77" i="31" s="1"/>
  <c r="H77" i="31"/>
  <c r="M75" i="31"/>
  <c r="J75" i="31"/>
  <c r="N75" i="31" s="1"/>
  <c r="H75" i="31"/>
  <c r="M73" i="31"/>
  <c r="J73" i="31"/>
  <c r="N73" i="31" s="1"/>
  <c r="H73" i="31"/>
  <c r="M71" i="31"/>
  <c r="J71" i="31"/>
  <c r="N71" i="31" s="1"/>
  <c r="H71" i="31"/>
  <c r="M69" i="31"/>
  <c r="J69" i="31"/>
  <c r="N69" i="31" s="1"/>
  <c r="H69" i="31"/>
  <c r="M67" i="31"/>
  <c r="J67" i="31"/>
  <c r="N67" i="31" s="1"/>
  <c r="H67" i="31"/>
  <c r="M65" i="31"/>
  <c r="J65" i="31"/>
  <c r="N65" i="31" s="1"/>
  <c r="H65" i="31"/>
  <c r="M63" i="31"/>
  <c r="J63" i="31"/>
  <c r="N63" i="31" s="1"/>
  <c r="H63" i="31"/>
  <c r="M61" i="31"/>
  <c r="J61" i="31"/>
  <c r="N61" i="31" s="1"/>
  <c r="H61" i="31"/>
  <c r="M59" i="31"/>
  <c r="J59" i="31"/>
  <c r="N59" i="31" s="1"/>
  <c r="H59" i="31"/>
  <c r="M57" i="31"/>
  <c r="J57" i="31"/>
  <c r="N57" i="31" s="1"/>
  <c r="H57" i="31"/>
  <c r="J55" i="31"/>
  <c r="N55" i="31" s="1"/>
  <c r="H55" i="31"/>
  <c r="M53" i="31"/>
  <c r="J53" i="31"/>
  <c r="N53" i="31" s="1"/>
  <c r="H53" i="31"/>
  <c r="M49" i="31"/>
  <c r="J49" i="31"/>
  <c r="N49" i="31" s="1"/>
  <c r="H49" i="31"/>
  <c r="M47" i="31"/>
  <c r="J47" i="31"/>
  <c r="N47" i="31" s="1"/>
  <c r="H47" i="31"/>
  <c r="M45" i="31"/>
  <c r="J45" i="31"/>
  <c r="N45" i="31" s="1"/>
  <c r="H45" i="31"/>
  <c r="M43" i="31"/>
  <c r="J43" i="31"/>
  <c r="N43" i="31" s="1"/>
  <c r="M41" i="31"/>
  <c r="J41" i="31"/>
  <c r="N41" i="31" s="1"/>
  <c r="H41" i="31"/>
  <c r="M37" i="31"/>
  <c r="J37" i="31"/>
  <c r="N37" i="31" s="1"/>
  <c r="M31" i="31"/>
  <c r="H31" i="31"/>
  <c r="M20" i="31"/>
  <c r="J20" i="31"/>
  <c r="H20" i="31"/>
  <c r="M18" i="31"/>
  <c r="N20" i="31" l="1"/>
  <c r="K20" i="31"/>
  <c r="J15" i="33" l="1"/>
  <c r="J25" i="33" s="1"/>
  <c r="J22" i="33" l="1"/>
</calcChain>
</file>

<file path=xl/sharedStrings.xml><?xml version="1.0" encoding="utf-8"?>
<sst xmlns="http://schemas.openxmlformats.org/spreadsheetml/2006/main" count="2548" uniqueCount="910">
  <si>
    <t>№</t>
  </si>
  <si>
    <t>Наименование изделия</t>
  </si>
  <si>
    <t>Ед. изм.</t>
  </si>
  <si>
    <t>шт.</t>
  </si>
  <si>
    <t>--</t>
  </si>
  <si>
    <t>Воронка желоба</t>
  </si>
  <si>
    <t>90/125</t>
  </si>
  <si>
    <t>100/150</t>
  </si>
  <si>
    <t>Отвод трубы</t>
  </si>
  <si>
    <r>
      <t xml:space="preserve">Отвод трубы декорированный  </t>
    </r>
    <r>
      <rPr>
        <vertAlign val="superscript"/>
        <sz val="8"/>
        <color theme="1"/>
        <rFont val="Times New Roman"/>
        <family val="1"/>
        <charset val="204"/>
      </rPr>
      <t>N</t>
    </r>
  </si>
  <si>
    <t>Заглушка универсальная  с резиновым уплотнителем</t>
  </si>
  <si>
    <r>
      <t xml:space="preserve">Заглушка универсальная  полукруглая  </t>
    </r>
    <r>
      <rPr>
        <vertAlign val="superscript"/>
        <sz val="8"/>
        <color theme="1"/>
        <rFont val="Times New Roman"/>
        <family val="1"/>
        <charset val="204"/>
      </rPr>
      <t>N</t>
    </r>
  </si>
  <si>
    <t>«Паук» (сетка воронки)</t>
  </si>
  <si>
    <t>90 (100)</t>
  </si>
  <si>
    <t xml:space="preserve">    шт.</t>
  </si>
  <si>
    <t>Крюк крепления желоба короткий с комплектом крепления</t>
  </si>
  <si>
    <t>Крюк универсальный с комплектом крепления</t>
  </si>
  <si>
    <t>-</t>
  </si>
  <si>
    <r>
      <t xml:space="preserve">S-обвод  </t>
    </r>
    <r>
      <rPr>
        <vertAlign val="superscript"/>
        <sz val="8"/>
        <color theme="1"/>
        <rFont val="Times New Roman"/>
        <family val="1"/>
        <charset val="204"/>
      </rPr>
      <t>N</t>
    </r>
  </si>
  <si>
    <r>
      <t xml:space="preserve">Тройник  </t>
    </r>
    <r>
      <rPr>
        <vertAlign val="superscript"/>
        <sz val="8"/>
        <color theme="1"/>
        <rFont val="Times New Roman"/>
        <family val="1"/>
        <charset val="204"/>
      </rPr>
      <t>N</t>
    </r>
  </si>
  <si>
    <t xml:space="preserve">Воронка водосборная </t>
  </si>
  <si>
    <t>Воронка водосборная круглая</t>
  </si>
  <si>
    <r>
      <t xml:space="preserve">Соединитель трубы </t>
    </r>
    <r>
      <rPr>
        <vertAlign val="superscript"/>
        <sz val="8"/>
        <color theme="1"/>
        <rFont val="Times New Roman"/>
        <family val="1"/>
        <charset val="204"/>
      </rPr>
      <t>N</t>
    </r>
  </si>
  <si>
    <t>125 (150)</t>
  </si>
  <si>
    <t>Устройство для гибки крюков</t>
  </si>
  <si>
    <t>Кол-во в упаковке</t>
  </si>
  <si>
    <t>Т/размер</t>
  </si>
  <si>
    <t>Количество в упаковке</t>
  </si>
  <si>
    <t>м²</t>
  </si>
  <si>
    <t>Решётка вентиляционная 20х30, медь</t>
  </si>
  <si>
    <t xml:space="preserve">Колпачок декоративный ОZn </t>
  </si>
  <si>
    <t>Колпачок декоративный Cu</t>
  </si>
  <si>
    <t>Кляммер ОZn</t>
  </si>
  <si>
    <t>Кляммер Cu</t>
  </si>
  <si>
    <t>Кронштейн станд. L-35 см (к S12) (медь)</t>
  </si>
  <si>
    <t>Текстура</t>
  </si>
  <si>
    <t>Сталь оцинкованная с полимерным покрытием</t>
  </si>
  <si>
    <t>1-Сторон.</t>
  </si>
  <si>
    <t>Гл.лист (штрипс)</t>
  </si>
  <si>
    <r>
      <t xml:space="preserve">StopMOSS – защита кровли (медь) (Длина 1 м.п.) </t>
    </r>
    <r>
      <rPr>
        <sz val="7"/>
        <color theme="1"/>
        <rFont val="Times New Roman"/>
        <family val="1"/>
        <charset val="204"/>
      </rPr>
      <t>(В упаковке: 15 шт. + 45 омедн.ерш.гвоздей)</t>
    </r>
  </si>
  <si>
    <t>Аэратор «Специальный» пластиковый (коричневый, черный) (Упаковка – 12 шт.)</t>
  </si>
  <si>
    <r>
      <t>Аэратор «Специальный» пластиковый с металлической крышкой (облицовкой) из Cu</t>
    </r>
    <r>
      <rPr>
        <vertAlign val="superscript"/>
        <sz val="8"/>
        <color theme="1"/>
        <rFont val="Times New Roman"/>
        <family val="1"/>
        <charset val="204"/>
      </rPr>
      <t xml:space="preserve"> N</t>
    </r>
  </si>
  <si>
    <t>Аэратор «Стандартный» пластиковый (черный) (Упаковка – 14 шт.)</t>
  </si>
  <si>
    <t xml:space="preserve">Таблица № 1. </t>
  </si>
  <si>
    <t>Наименование</t>
  </si>
  <si>
    <t>90 (М8)</t>
  </si>
  <si>
    <t>100 (М10)</t>
  </si>
  <si>
    <t>Метиз (оцинкованный)  200</t>
  </si>
  <si>
    <t>Метиз (омедненный) 200</t>
  </si>
  <si>
    <t>Уплотнитель для заглушки</t>
  </si>
  <si>
    <t>Уплотнитель для соединения желоба</t>
  </si>
  <si>
    <t>Соединитель желоба</t>
  </si>
  <si>
    <t>Элемент жесткости соединителя желоба (медь)</t>
  </si>
  <si>
    <t>Элемент жесткости соединителя желоба (оцинкованный)</t>
  </si>
  <si>
    <t>Гайка низкая (оцинк.)</t>
  </si>
  <si>
    <t>Гайка низкая (нерж.)</t>
  </si>
  <si>
    <t>Гайка с фланцем М6 для удл. крюка универс. (омедненная)</t>
  </si>
  <si>
    <t>Гайка с фланцем М6 для удл. крюка универс. (оцинкованная)</t>
  </si>
  <si>
    <t>Болт с пр/ш М6*16 для удл. крюка универс. (омедненный)</t>
  </si>
  <si>
    <t>Болт с пр/ш М6*16 для удл. крюка универс. (оцинкованный)</t>
  </si>
  <si>
    <t>Винт 6*12 (медь) (I)</t>
  </si>
  <si>
    <t>Винт 6*12 (оцинк.)</t>
  </si>
  <si>
    <t>Саморез 4,5х35 (оцинкованный)</t>
  </si>
  <si>
    <t xml:space="preserve">Заклепки  вытяжные 4,0х10,0 алюминий </t>
  </si>
  <si>
    <t xml:space="preserve">Заклепки  вытяжные 4,0х8,0 сталь </t>
  </si>
  <si>
    <t>Заклепки  вытяжные 4,0х8,0 медь</t>
  </si>
  <si>
    <t>Заклепки  вытяжные 4,0х10,0  медь/сталь</t>
  </si>
  <si>
    <t>Ед.изм.</t>
  </si>
  <si>
    <t>Рекламный стенд водосточной системы на перфорированной стойке 1850х500 (медь)</t>
  </si>
  <si>
    <t>Тара для региональных отгрузок 3120*1050*1030 (для труб)</t>
  </si>
  <si>
    <t>Тара для региональных отгрузок 3120*1050*700 (для желобов)</t>
  </si>
  <si>
    <t>RR 32</t>
  </si>
  <si>
    <t>RR 20</t>
  </si>
  <si>
    <t>Шт.</t>
  </si>
  <si>
    <t>10 шт.</t>
  </si>
  <si>
    <t>---</t>
  </si>
  <si>
    <t>Длина</t>
  </si>
  <si>
    <t>12 шт.</t>
  </si>
  <si>
    <t>5 шт.</t>
  </si>
  <si>
    <t>Обозначение цвета</t>
  </si>
  <si>
    <t>Название цвета</t>
  </si>
  <si>
    <t>Продукция</t>
  </si>
  <si>
    <t>Фартуки</t>
  </si>
  <si>
    <t>Стандартные оттенки</t>
  </si>
  <si>
    <t>RAL 8017</t>
  </si>
  <si>
    <t>PRINTECH</t>
  </si>
  <si>
    <t>S1 Фартук карнизный, 2м.п.</t>
  </si>
  <si>
    <t>S2 Фартук фронтонный, 2м.п.</t>
  </si>
  <si>
    <t>S3 Фартук фронтонный, 2м.п.</t>
  </si>
  <si>
    <t>S4 Фартук пристенный (угловой), 2м.п.</t>
  </si>
  <si>
    <t>S5 Фартук фронтонный, 2м.п.</t>
  </si>
  <si>
    <t>S6 Фартук пристенный (накладной), 2м.п.</t>
  </si>
  <si>
    <t>S7 Фартук пристенный (в штробу), 2м.п.</t>
  </si>
  <si>
    <t>S8 Фартук конькового аэратора, 2м.п.</t>
  </si>
  <si>
    <t>S9 Фартук вспомогательный, 2м.п.</t>
  </si>
  <si>
    <t>S11 Фартук на излом, 2м.п.</t>
  </si>
  <si>
    <t>S12 Фартук разжелобовка, 2м.п.</t>
  </si>
  <si>
    <t>S13 Фартук под колпак, 2м.п.</t>
  </si>
  <si>
    <t>S14 Фартук карнизный (над желобом), 2м.п.</t>
  </si>
  <si>
    <t>S15 Фартук коньковый, 2м.п.</t>
  </si>
  <si>
    <t>S16 Фартук обратный капельник, 2м.п.</t>
  </si>
  <si>
    <t>S20 Фартук аэратора в штробу, 2м.п.</t>
  </si>
  <si>
    <t>S21 Фартук на лобовую доску, 2м.п.</t>
  </si>
  <si>
    <t>S22 Фартук на лобовую доску, 2м.п.</t>
  </si>
  <si>
    <t>S27 Фартук карнизный (над желобом), 2м.п.</t>
  </si>
  <si>
    <t>М10</t>
  </si>
  <si>
    <r>
      <t xml:space="preserve">Водосборник  цилиндрический в комплекте </t>
    </r>
    <r>
      <rPr>
        <vertAlign val="superscript"/>
        <sz val="8"/>
        <color theme="1"/>
        <rFont val="Times New Roman"/>
        <family val="1"/>
        <charset val="204"/>
      </rPr>
      <t xml:space="preserve">N </t>
    </r>
    <r>
      <rPr>
        <vertAlign val="superscript"/>
        <sz val="9"/>
        <color theme="1"/>
        <rFont val="Times New Roman"/>
        <family val="1"/>
        <charset val="204"/>
      </rPr>
      <t>(1)</t>
    </r>
  </si>
  <si>
    <t>Типоразмер</t>
  </si>
  <si>
    <r>
      <t xml:space="preserve">Крюк крепления короткий регулируемый (в комплекте) </t>
    </r>
    <r>
      <rPr>
        <vertAlign val="superscript"/>
        <sz val="8"/>
        <color theme="1"/>
        <rFont val="Times New Roman"/>
        <family val="1"/>
        <charset val="204"/>
      </rPr>
      <t>N</t>
    </r>
  </si>
  <si>
    <t>Саморез 4,5х35 (нержав.)</t>
  </si>
  <si>
    <t>Е.Изм.</t>
  </si>
  <si>
    <t>S19 Фартук пристенного аэратора, 2 м.п.</t>
  </si>
  <si>
    <t>Развертка, м</t>
  </si>
  <si>
    <t>Упаковка / Кол-во в упак.</t>
  </si>
  <si>
    <t>Дюбель фасадный DF-B 10х100 RUSPERT (универсальный) с ТС</t>
  </si>
  <si>
    <t>Кронштейн оконный оцинк. 1,2мм 150*50*50 с полимерным покрытием</t>
  </si>
  <si>
    <t>Кронштейн оцинк. 1,2мм 150*50*50</t>
  </si>
  <si>
    <t>Кронштейн усиленный оцинк. 1,2мм 150*95*80</t>
  </si>
  <si>
    <t>Паронитовая прокладка под кронштейн 50*50*2мм</t>
  </si>
  <si>
    <t>Паронитовая прокладка под кронштейн 90*80*2мм</t>
  </si>
  <si>
    <t>Саморез для металлообрешетки 4,8*16</t>
  </si>
  <si>
    <t>Заклепка 4,0*10 Нерж/Нерж</t>
  </si>
  <si>
    <t>П.м.</t>
  </si>
  <si>
    <t>Саморез c шайбой оцинк.(1000/0) LIS-4.2х19</t>
  </si>
  <si>
    <t>кв.м.</t>
  </si>
  <si>
    <t>лист</t>
  </si>
  <si>
    <t>Водосточная система</t>
  </si>
  <si>
    <t>RAL 7024</t>
  </si>
  <si>
    <t xml:space="preserve">Колено </t>
  </si>
  <si>
    <t>Ограничитель перелива прямой L=0,40м.</t>
  </si>
  <si>
    <t>Ограничитель перелива угловой L=0,20м*0,20м.</t>
  </si>
  <si>
    <t xml:space="preserve">Примечания:
(1) - Скидки на данную продукцию не предусмотрены.
</t>
  </si>
  <si>
    <t>Дюбель тарельчатый (для теплоизоляции) 10*100 с металлическим гвоздем</t>
  </si>
  <si>
    <t>Дюбель тарельчатый (для теплоизоляции) 10*120 с металлическим гвоздем</t>
  </si>
  <si>
    <t>Дюбель тарельчатый (для теплоизоляции) 10*160 с металлическим гвоздем</t>
  </si>
  <si>
    <t>Саморез ПШ 4,2*19 мм (для деревянной обрешетки)</t>
  </si>
  <si>
    <t>Саморез ПШС 4,2*16 мм (для стальной обрешетки)</t>
  </si>
  <si>
    <t>Медь</t>
  </si>
  <si>
    <r>
      <rPr>
        <b/>
        <sz val="6"/>
        <color theme="1"/>
        <rFont val="Times New Roman"/>
        <family val="1"/>
        <charset val="204"/>
      </rPr>
      <t xml:space="preserve"> Цвета по карте RAL</t>
    </r>
    <r>
      <rPr>
        <b/>
        <sz val="5"/>
        <color theme="1"/>
        <rFont val="Times New Roman"/>
        <family val="1"/>
        <charset val="204"/>
      </rPr>
      <t xml:space="preserve"> </t>
    </r>
    <r>
      <rPr>
        <vertAlign val="superscript"/>
        <sz val="9"/>
        <color theme="1"/>
        <rFont val="Times New Roman"/>
        <family val="1"/>
        <charset val="204"/>
      </rPr>
      <t>(2)</t>
    </r>
  </si>
  <si>
    <t>уп.</t>
  </si>
  <si>
    <t xml:space="preserve">Общая / Полезная
ширина, м
</t>
  </si>
  <si>
    <r>
      <t xml:space="preserve">Угол желоба 135° внутренний /наружный </t>
    </r>
    <r>
      <rPr>
        <vertAlign val="superscript"/>
        <sz val="8"/>
        <color theme="1"/>
        <rFont val="Times New Roman"/>
        <family val="1"/>
        <charset val="204"/>
      </rPr>
      <t>(2)</t>
    </r>
  </si>
  <si>
    <t>Труба водосточная (Длина 1.0 м)</t>
  </si>
  <si>
    <t>Угол желоба внутренний /наружный</t>
  </si>
  <si>
    <r>
      <t xml:space="preserve">Сетка желоба в комплекте </t>
    </r>
    <r>
      <rPr>
        <vertAlign val="superscript"/>
        <sz val="8"/>
        <color theme="1"/>
        <rFont val="Times New Roman"/>
        <family val="1"/>
        <charset val="204"/>
      </rPr>
      <t>N</t>
    </r>
    <r>
      <rPr>
        <sz val="8"/>
        <color theme="1"/>
        <rFont val="Times New Roman"/>
        <family val="1"/>
        <charset val="204"/>
      </rPr>
      <t xml:space="preserve"> (Алюминий) (Длина 2 м.п.) (В комплекте:  (1 Сетка + 4 Опоры + 4 Клипсы)</t>
    </r>
  </si>
  <si>
    <r>
      <t xml:space="preserve">Хомут с комплектом крепления </t>
    </r>
    <r>
      <rPr>
        <vertAlign val="superscript"/>
        <sz val="8"/>
        <color theme="1"/>
        <rFont val="Times New Roman"/>
        <family val="1"/>
        <charset val="204"/>
      </rPr>
      <t>(4)</t>
    </r>
  </si>
  <si>
    <t xml:space="preserve">ВС ОЦИНКОВКА </t>
  </si>
  <si>
    <t>(6) - Элемент крепления хомута под метиз для водосточной трубы с фиксированным  расстоянием от стены 30 мм.</t>
  </si>
  <si>
    <r>
      <rPr>
        <sz val="9"/>
        <color theme="1"/>
        <rFont val="Times New Roman"/>
        <family val="1"/>
        <charset val="204"/>
      </rPr>
      <t xml:space="preserve">Примечания:
</t>
    </r>
    <r>
      <rPr>
        <sz val="11"/>
        <color theme="1"/>
        <rFont val="Calibri"/>
        <family val="2"/>
        <charset val="204"/>
        <scheme val="minor"/>
      </rPr>
      <t xml:space="preserve">
</t>
    </r>
  </si>
  <si>
    <t xml:space="preserve">Примечания:
</t>
  </si>
  <si>
    <r>
      <t xml:space="preserve">Снегозадержатель для битумной черепицы (БИТ) (цвет по карте RAL) </t>
    </r>
    <r>
      <rPr>
        <vertAlign val="superscript"/>
        <sz val="8"/>
        <color theme="1"/>
        <rFont val="Times New Roman"/>
        <family val="1"/>
        <charset val="204"/>
      </rPr>
      <t xml:space="preserve">N  </t>
    </r>
    <r>
      <rPr>
        <sz val="8"/>
        <color theme="1"/>
        <rFont val="Times New Roman"/>
        <family val="1"/>
        <charset val="204"/>
      </rPr>
      <t>Производится под заказ. Минимальная партия от 225 шт. Необходимо уточнять цвет и структуру покрытия (глянцевую и матовую поверхность). Упаковка-75 шт.</t>
    </r>
  </si>
  <si>
    <r>
      <t xml:space="preserve">Снегозадержатель для битумной черепицы (БИТ) (медный) </t>
    </r>
    <r>
      <rPr>
        <vertAlign val="superscript"/>
        <sz val="8"/>
        <color theme="1"/>
        <rFont val="Times New Roman"/>
        <family val="1"/>
        <charset val="204"/>
      </rPr>
      <t>N</t>
    </r>
    <r>
      <rPr>
        <sz val="8"/>
        <color theme="1"/>
        <rFont val="Times New Roman"/>
        <family val="1"/>
        <charset val="204"/>
      </rPr>
      <t xml:space="preserve"> Упаковка-75 шт.</t>
    </r>
  </si>
  <si>
    <r>
      <t xml:space="preserve">Снегозадержатель для битумной черепицы (БИТ) (оцинкованный) </t>
    </r>
    <r>
      <rPr>
        <vertAlign val="superscript"/>
        <sz val="8"/>
        <color theme="1"/>
        <rFont val="Times New Roman"/>
        <family val="1"/>
        <charset val="204"/>
      </rPr>
      <t xml:space="preserve">N </t>
    </r>
    <r>
      <rPr>
        <sz val="8"/>
        <color theme="1"/>
        <rFont val="Times New Roman"/>
        <family val="1"/>
        <charset val="204"/>
      </rPr>
      <t>Упаковка-75 шт.</t>
    </r>
  </si>
  <si>
    <t xml:space="preserve">Таблица № 11. </t>
  </si>
  <si>
    <t xml:space="preserve">Примечания:
(1) -Данный товар поставляется под заказ, только на условиях его 100% предоплаты; срок  изготовления и поставки  исчисляется с момента 100% оплаты Покупателем.
</t>
  </si>
  <si>
    <t>Название</t>
  </si>
  <si>
    <t>Раздел</t>
  </si>
  <si>
    <t>А</t>
  </si>
  <si>
    <t>Б</t>
  </si>
  <si>
    <t>В</t>
  </si>
  <si>
    <t>Г</t>
  </si>
  <si>
    <t>Д</t>
  </si>
  <si>
    <t>К</t>
  </si>
  <si>
    <t>М</t>
  </si>
  <si>
    <t>О</t>
  </si>
  <si>
    <t>П</t>
  </si>
  <si>
    <t>С</t>
  </si>
  <si>
    <t>Т</t>
  </si>
  <si>
    <t>У</t>
  </si>
  <si>
    <t>Ф</t>
  </si>
  <si>
    <t>Х</t>
  </si>
  <si>
    <t>Ш</t>
  </si>
  <si>
    <t>Э</t>
  </si>
  <si>
    <t>Я</t>
  </si>
  <si>
    <t>A…Z</t>
  </si>
  <si>
    <t>SOFFITO</t>
  </si>
  <si>
    <t>Водосточные системы</t>
  </si>
  <si>
    <t>Болты</t>
  </si>
  <si>
    <t>Винты</t>
  </si>
  <si>
    <t>Гайки</t>
  </si>
  <si>
    <t>Метиз</t>
  </si>
  <si>
    <t>Подсистема для Фасада</t>
  </si>
  <si>
    <t>Саморезы</t>
  </si>
  <si>
    <t>Стенды</t>
  </si>
  <si>
    <t>Тара</t>
  </si>
  <si>
    <t>Уплотнитель резиновый для заглушки</t>
  </si>
  <si>
    <t>Уплотнитель резиновый для соединителя желоба</t>
  </si>
  <si>
    <t>Софит металлический</t>
  </si>
  <si>
    <t>Фасад металлический</t>
  </si>
  <si>
    <t>Хомут</t>
  </si>
  <si>
    <t>Ящик</t>
  </si>
  <si>
    <t xml:space="preserve">Назад в СОДЕРЖАНИЕ </t>
  </si>
  <si>
    <t>Назад в СОДЕРЖАНИЕ</t>
  </si>
  <si>
    <t>Общая / Полезная ширина панели, м</t>
  </si>
  <si>
    <t>0,326 / 0,303</t>
  </si>
  <si>
    <t>Решетки вентиляционные/Колпачки декоративные/Кляммеры/SOFFITO/Клей TEC-7/Краска-Спрей/Кронштейн стандартный/Отвод антивандальный</t>
  </si>
  <si>
    <t>Металл</t>
  </si>
  <si>
    <t>Гл.лист</t>
  </si>
  <si>
    <t>Штрипс</t>
  </si>
  <si>
    <t>Нестандартная длина (до 2,5 п.м.)</t>
  </si>
  <si>
    <t>Снегозадержатель БИТ / Снегозадержатель МЕТ</t>
  </si>
  <si>
    <t>Алфавитный указатель</t>
  </si>
  <si>
    <t xml:space="preserve">          ПРАЙС-ЛИСТ на продукцию ТМ AQUASYSTEM</t>
  </si>
  <si>
    <t>0,235 / 0,213</t>
  </si>
  <si>
    <t>0,176 / 0,154</t>
  </si>
  <si>
    <t>Гладкая / Фактурная</t>
  </si>
  <si>
    <t>Гл./Факт.</t>
  </si>
  <si>
    <r>
      <t xml:space="preserve">Удлинитель для крюка универсального (омедненный) </t>
    </r>
    <r>
      <rPr>
        <vertAlign val="superscript"/>
        <sz val="8"/>
        <color theme="1"/>
        <rFont val="Times New Roman"/>
        <family val="1"/>
        <charset val="204"/>
      </rPr>
      <t>N</t>
    </r>
  </si>
  <si>
    <r>
      <t xml:space="preserve">Удлинитель для крюка универсального - боковой (пассивированный) </t>
    </r>
    <r>
      <rPr>
        <vertAlign val="superscript"/>
        <sz val="8"/>
        <color theme="1"/>
        <rFont val="Times New Roman"/>
        <family val="1"/>
        <charset val="204"/>
      </rPr>
      <t>N</t>
    </r>
  </si>
  <si>
    <r>
      <t xml:space="preserve">Удлинитель для крюка универсального - боковой (оцинк.) </t>
    </r>
    <r>
      <rPr>
        <vertAlign val="superscript"/>
        <sz val="8"/>
        <color theme="1"/>
        <rFont val="Times New Roman"/>
        <family val="1"/>
        <charset val="204"/>
      </rPr>
      <t>N</t>
    </r>
  </si>
  <si>
    <r>
      <t xml:space="preserve">Удлинитель для крюка универсального (оцинк.) </t>
    </r>
    <r>
      <rPr>
        <vertAlign val="superscript"/>
        <sz val="8"/>
        <color theme="1"/>
        <rFont val="Times New Roman"/>
        <family val="1"/>
        <charset val="204"/>
      </rPr>
      <t>N</t>
    </r>
  </si>
  <si>
    <r>
      <t xml:space="preserve">Декоративный  хомут трубы под метиз с комплектом крепления  </t>
    </r>
    <r>
      <rPr>
        <vertAlign val="superscript"/>
        <sz val="8"/>
        <color theme="1"/>
        <rFont val="Times New Roman"/>
        <family val="1"/>
        <charset val="204"/>
      </rPr>
      <t xml:space="preserve">N (1) </t>
    </r>
  </si>
  <si>
    <r>
      <t xml:space="preserve">Декоративный хомут трубы под дерево с комплектом крепления </t>
    </r>
    <r>
      <rPr>
        <vertAlign val="superscript"/>
        <sz val="8"/>
        <color theme="1"/>
        <rFont val="Times New Roman"/>
        <family val="1"/>
        <charset val="204"/>
      </rPr>
      <t>N (1)</t>
    </r>
  </si>
  <si>
    <r>
      <t xml:space="preserve">Держатель для хомута под метиз </t>
    </r>
    <r>
      <rPr>
        <vertAlign val="superscript"/>
        <sz val="8"/>
        <color theme="1"/>
        <rFont val="Times New Roman"/>
        <family val="1"/>
        <charset val="204"/>
      </rPr>
      <t>N (1) (5)</t>
    </r>
  </si>
  <si>
    <r>
      <t xml:space="preserve">Адаптер для хомута под метиз </t>
    </r>
    <r>
      <rPr>
        <vertAlign val="superscript"/>
        <sz val="8"/>
        <color theme="1"/>
        <rFont val="Times New Roman"/>
        <family val="1"/>
        <charset val="204"/>
      </rPr>
      <t>N (1) (6)</t>
    </r>
  </si>
  <si>
    <r>
      <t>(</t>
    </r>
    <r>
      <rPr>
        <vertAlign val="superscript"/>
        <sz val="9"/>
        <color theme="1"/>
        <rFont val="Times New Roman"/>
        <family val="1"/>
        <charset val="204"/>
      </rPr>
      <t>N</t>
    </r>
    <r>
      <rPr>
        <sz val="9"/>
        <color theme="1"/>
        <rFont val="Times New Roman"/>
        <family val="1"/>
        <charset val="204"/>
      </rPr>
      <t>) - Отгрузка продукции возможна некратно упаковкам.</t>
    </r>
  </si>
  <si>
    <t>Комплектующие к Софитам/Фасадам</t>
  </si>
  <si>
    <t>Универсальные комплектующие</t>
  </si>
  <si>
    <t>Комплектующие к системе Софитов</t>
  </si>
  <si>
    <t>Комплектующие к системе Фасадов</t>
  </si>
  <si>
    <r>
      <rPr>
        <sz val="9"/>
        <color theme="1"/>
        <rFont val="Times New Roman"/>
        <family val="1"/>
        <charset val="204"/>
      </rPr>
      <t>При отгрузке Товара со склада в г. Москва, отгрузка продукции -G-планка, F-профиль из стали с полимерным покрытием РЕ производится строго кратно упаковкам.</t>
    </r>
    <r>
      <rPr>
        <sz val="11"/>
        <color theme="1"/>
        <rFont val="Calibri"/>
        <family val="2"/>
        <charset val="204"/>
        <scheme val="minor"/>
      </rPr>
      <t xml:space="preserve">
</t>
    </r>
  </si>
  <si>
    <t>Универсальные комплектующие/ Комплектующие к Софитам/Комплектующие к Фасадам</t>
  </si>
  <si>
    <t>Поддон усиленный 5100*1150 мм</t>
  </si>
  <si>
    <t>Поддон усиленный 4100*1150 мм</t>
  </si>
  <si>
    <t xml:space="preserve">Поддон усиленный 6100*1150 мм </t>
  </si>
  <si>
    <t xml:space="preserve">Канадский дуб                                  </t>
  </si>
  <si>
    <t xml:space="preserve">Американский орех                         </t>
  </si>
  <si>
    <t xml:space="preserve">Сибирская пихта                           </t>
  </si>
  <si>
    <t xml:space="preserve">Норвежский тис                                     </t>
  </si>
  <si>
    <t>Кляммер (RR32, RR20, RR29, Ral6005, Ral8017, RR23)</t>
  </si>
  <si>
    <t>Кронштейн станд. L-35 см (к S12) (кор. RR32, RR20, RR29, Ral8017, Ral6005, RR23)</t>
  </si>
  <si>
    <t>0,169 / 0,147</t>
  </si>
  <si>
    <t>0,228 / 0,206</t>
  </si>
  <si>
    <t>Г-образный элемент оцинк. 1,2мм 40*40 L=6м</t>
  </si>
  <si>
    <t>Модульные ограждения</t>
  </si>
  <si>
    <t>Снегозадержатель трубчатый</t>
  </si>
  <si>
    <t>Опора снегозадержателя  трубчатого</t>
  </si>
  <si>
    <t>Кронштейн оцинк. 2,0мм 50*50*50</t>
  </si>
  <si>
    <r>
      <t xml:space="preserve">Водосборник  </t>
    </r>
    <r>
      <rPr>
        <vertAlign val="superscript"/>
        <sz val="8"/>
        <color theme="1"/>
        <rFont val="Times New Roman"/>
        <family val="1"/>
        <charset val="204"/>
      </rPr>
      <t>N (1)</t>
    </r>
  </si>
  <si>
    <t>Действующие наценки на продукцию:</t>
  </si>
  <si>
    <t xml:space="preserve">1. </t>
  </si>
  <si>
    <t>Длина Изделия</t>
  </si>
  <si>
    <t>Центральная Перфорация (ЦП)</t>
  </si>
  <si>
    <t>Полная Перфорация (ПП)</t>
  </si>
  <si>
    <t>Без Перфорации (БП)</t>
  </si>
  <si>
    <t>Тип Перфорации</t>
  </si>
  <si>
    <t>м.п.</t>
  </si>
  <si>
    <t xml:space="preserve">При отгрузке Товара со склада в г. Москва, отгрузка продукции - Cофит покрытием РЕ производится строго кратно упаковкам.
</t>
  </si>
  <si>
    <r>
      <t>Короб</t>
    </r>
    <r>
      <rPr>
        <vertAlign val="superscript"/>
        <sz val="10"/>
        <color theme="1"/>
        <rFont val="Times New Roman"/>
        <family val="1"/>
        <charset val="204"/>
      </rPr>
      <t>(1)</t>
    </r>
    <r>
      <rPr>
        <sz val="10"/>
        <color theme="1"/>
        <rFont val="Times New Roman"/>
        <family val="1"/>
        <charset val="204"/>
      </rPr>
      <t xml:space="preserve">  / 10шт.</t>
    </r>
  </si>
  <si>
    <r>
      <t>Короб/плёнка</t>
    </r>
    <r>
      <rPr>
        <vertAlign val="superscript"/>
        <sz val="10"/>
        <color theme="1"/>
        <rFont val="Times New Roman"/>
        <family val="1"/>
        <charset val="204"/>
      </rPr>
      <t>(2)</t>
    </r>
    <r>
      <rPr>
        <sz val="10"/>
        <color theme="1"/>
        <rFont val="Times New Roman"/>
        <family val="1"/>
        <charset val="204"/>
      </rPr>
      <t xml:space="preserve"> /10шт.</t>
    </r>
  </si>
  <si>
    <t>Вид, размер</t>
  </si>
  <si>
    <t>Металлочерепица Стокгольм</t>
  </si>
  <si>
    <t>Конёк</t>
  </si>
  <si>
    <t xml:space="preserve">Заглушка конька полукруглого  </t>
  </si>
  <si>
    <t xml:space="preserve">Y-тройник конька </t>
  </si>
  <si>
    <t>Торцевая планка</t>
  </si>
  <si>
    <t>наружная 100х100мм (Длина 2.00м)</t>
  </si>
  <si>
    <t>внутренняя  35х118мм  (Длина 2.00м)</t>
  </si>
  <si>
    <t xml:space="preserve">Сегментная планка </t>
  </si>
  <si>
    <t>Карнизная планка</t>
  </si>
  <si>
    <t xml:space="preserve">Планка конденсата </t>
  </si>
  <si>
    <t>Планка примыкания</t>
  </si>
  <si>
    <t xml:space="preserve">Пристенная планка </t>
  </si>
  <si>
    <t>накладная 30х20х50х20мм (Длина 2.00м)</t>
  </si>
  <si>
    <t>в штробу 20х50х20мм (Длина 2.00м)</t>
  </si>
  <si>
    <t>Ендова</t>
  </si>
  <si>
    <t>внутренняя 300х300мм (Длина 2.00м)</t>
  </si>
  <si>
    <t xml:space="preserve">Кронштейн начального ряда </t>
  </si>
  <si>
    <t>полукруглый  R90мм (Длина 1.97м)</t>
  </si>
  <si>
    <t>Металлочерепица</t>
  </si>
  <si>
    <t>Опора снегозадержателя  трубчатого AS для МЧ, оцинк., (RAL3009 матовый, RAL7024 матовый, RAL8017 матовый, RAL8019 матовый, RAL9005 матовый, RR23 матовый, RR32 матовый, RR33 матовый)</t>
  </si>
  <si>
    <t>Снегозадержатель трубчатый AS для ФАЛЬЦА (комплект), 3м, d 45*25, 4 опоры, оцинк., (RAL3009 матовый, RAL7024 матовый, RAL8017 матовый, RAL8019 матовый, RAL9005 матовый, RR23 матовый, RR32 матовый, RR33 матовый)</t>
  </si>
  <si>
    <t>Опора снегозадержателя  трубчатого AS для ФАЛЬЦА, оцинк., (RAL3009 матовый, RAL7024 матовый, RAL8017 матовый, RAL8019 матовый, RAL9005 матовый, RR23 матовый, RR32 матовый, RR33 матовый)</t>
  </si>
  <si>
    <t>В случае заказа данной продукции на сумму менее 25000 руб. (с НДС) применяется повышающий коэффициент 1,5:</t>
  </si>
  <si>
    <t>На Водосточную Систему по карте RAL;</t>
  </si>
  <si>
    <t xml:space="preserve">2. </t>
  </si>
  <si>
    <t>На Погонаж (Фартуки) по карте RAL;</t>
  </si>
  <si>
    <t xml:space="preserve">3. </t>
  </si>
  <si>
    <t>На Аэратор «Специальный» пластиковый с металлической крышкой (облицовкой): (цвет по карте RAL)</t>
  </si>
  <si>
    <t xml:space="preserve">Шайба М10 (D-10 мм) </t>
  </si>
  <si>
    <t xml:space="preserve">Гайка М10 (D-10 мм)   </t>
  </si>
  <si>
    <t xml:space="preserve">Болт короткий М10 (L-60 мм) </t>
  </si>
  <si>
    <t>Примечание:</t>
  </si>
  <si>
    <t xml:space="preserve">Отвод трубы декорированный </t>
  </si>
  <si>
    <t xml:space="preserve">Водосборник </t>
  </si>
  <si>
    <t xml:space="preserve">Соединитель трубы </t>
  </si>
  <si>
    <t xml:space="preserve">Ограничитель перелива прямой, угловой </t>
  </si>
  <si>
    <t xml:space="preserve">Удлинитель для крюка универсального - боковой (пассивированный), Удлинитель для крюка универсального (омедненный) </t>
  </si>
  <si>
    <t>Металл/Покрытие/Цвет</t>
  </si>
  <si>
    <t xml:space="preserve">Водосточная система </t>
  </si>
  <si>
    <t>Труба водосточная  (Длина 4.0 м)</t>
  </si>
  <si>
    <t xml:space="preserve">Желоб водосточный  (Длина 4.0 м)  </t>
  </si>
  <si>
    <t xml:space="preserve">Угол желоба внутренний /наружный (от 95° до 175°) </t>
  </si>
  <si>
    <t>Заглушка универсальная  полукруглая</t>
  </si>
  <si>
    <t xml:space="preserve">«Паук» (сетка воронки) </t>
  </si>
  <si>
    <t xml:space="preserve">Крюк универсальный с комплектом крепления </t>
  </si>
  <si>
    <t xml:space="preserve">Декоративный  хомут трубы под метиз с комплектом крепления </t>
  </si>
  <si>
    <t>Декоративный хомут трубы под дерево с комплектом крепления</t>
  </si>
  <si>
    <t xml:space="preserve">Водосборник  цилиндрический в комплекте </t>
  </si>
  <si>
    <t xml:space="preserve">Воронка водосборная удлиненная </t>
  </si>
  <si>
    <t xml:space="preserve">Воронка водосборная круглая </t>
  </si>
  <si>
    <t xml:space="preserve">Держатель для хомута под метиз </t>
  </si>
  <si>
    <t>Адаптер для хомута под метиз</t>
  </si>
  <si>
    <t>Таблица № 2</t>
  </si>
  <si>
    <t>Софит с центральной перфорацией, Софит с полной перфорацией, Софит без перфорации - ФАКТУРНЫЙ (ПОЛОТНО)</t>
  </si>
  <si>
    <t>Сталь Цвета по карте RAL  1014,  3005, 5005, 6002, 6011, 7004, 7035, 7037, 6020, 9005</t>
  </si>
  <si>
    <t>Софит с центральной перфорацией, Софит с полной перфорацией, Софит без перфорации - (ПОЛОТНО)</t>
  </si>
  <si>
    <t>МЕДЬ</t>
  </si>
  <si>
    <t>Таблица № 3</t>
  </si>
  <si>
    <t>Таблица № 4</t>
  </si>
  <si>
    <t>Таблица № 5</t>
  </si>
  <si>
    <t>Таблица № 6</t>
  </si>
  <si>
    <t>Таблица № 7</t>
  </si>
  <si>
    <t>Скандинавская доска узкая</t>
  </si>
  <si>
    <t>ВОДОСТОЧНАЯ СИСТЕМА</t>
  </si>
  <si>
    <t>СИСТЕМА МЕТАЛЛИЧЕСКИХ СОФИТОВ (ПОЛОТНО)</t>
  </si>
  <si>
    <t>СИСТЕМА МЕТАЛЛИЧЕСКИХ ФАСАДОВ (ПОЛОТНО)</t>
  </si>
  <si>
    <t>Скандинавская доска узкая двойная</t>
  </si>
  <si>
    <t>Скандинавская доска широкая</t>
  </si>
  <si>
    <t>Скандинавский брус Модерн узкий</t>
  </si>
  <si>
    <t>Скандинавский брус Модерн широкий</t>
  </si>
  <si>
    <t>Все</t>
  </si>
  <si>
    <t>КОМПДЕКТУЮЩИЕ К СИСТЕМАМ СОФИТОВ И ФАСАДОВ</t>
  </si>
  <si>
    <t>Финишная планка ФАКТУРНЫЙ</t>
  </si>
  <si>
    <t>G-планка ФАКТУРНАЯ</t>
  </si>
  <si>
    <t>Финишная планка ГЛАДКАЯ</t>
  </si>
  <si>
    <t>ПОДСИСТЕМА</t>
  </si>
  <si>
    <t>МЕТАЛЛИЧЕСКАЯ ЧЕРЕПИЦА</t>
  </si>
  <si>
    <t>Конёк полукруглый  R90мм, Торцевая планка сложная 140х40х85мм, Сегментная планка, Пристенная планка в штробу 20х50х20мм, Ендова специальная 232х60,5х60,5х232мм</t>
  </si>
  <si>
    <t>Конёк полукруглый  R120, Заглушка конька полукруглого  R90мм торцевая / R120мм торцевая, Заглушка конька полукруглого  R90мм конусная / R120мм конусная, Y-тройник конька полукруглого  R90мм / R120мм , Конёк плоский 116х30х116 мм, Торцевая планка наружная 100х100мм, Торцевая планка внутренняя  35х118мм, Торцевая планка сложная 140х40х85мм, Карнизная планка 100*60мм, Планка конденсата 75х50мм, Планка примыкания 150х250мм, Пристенная планка накладная 30х20х50х20мм, Ендова внутренняя 300х300мм, Ендова внешняя 85х30х85мм, Кронштейн начального ряда 86х41х2мм, Саморез кровельный 4,8х35мм</t>
  </si>
  <si>
    <t>ФАРТУКИ (ГЛАДКИЕ ЛИСТЫ)</t>
  </si>
  <si>
    <t>Таблица № 9</t>
  </si>
  <si>
    <t>Таблица № 10</t>
  </si>
  <si>
    <t>Таблица № 12</t>
  </si>
  <si>
    <t>Таблица № 14</t>
  </si>
  <si>
    <t>КОМПЛЕКТУЮЩИЕ ДЛЯ КРОВЛИ</t>
  </si>
  <si>
    <r>
      <t xml:space="preserve">Перечень товаров, поставляемых "Под заказ" </t>
    </r>
    <r>
      <rPr>
        <b/>
        <vertAlign val="superscript"/>
        <sz val="9"/>
        <color theme="1"/>
        <rFont val="Times New Roman"/>
        <family val="1"/>
        <charset val="204"/>
      </rPr>
      <t>(1)</t>
    </r>
  </si>
  <si>
    <t>КОМПЛЕКТУЮЩИЕ В ВОДОСТОЧНОЙ СИСТЕМЕ</t>
  </si>
  <si>
    <t>СИСТЕМЫ МОДУЛЬНЫХ ОГРАЖДЕНИЙ</t>
  </si>
  <si>
    <t>ДЕМОНСТРАЦИОННЫЕ МАТЕРИАЛЫ И ПРОЧАЯ ПРОДУКЦИЯ</t>
  </si>
  <si>
    <t>АКСЕССУАРЫ ДЛЯ КРОВЛИ</t>
  </si>
  <si>
    <t>Размещение в Прайс-Листе</t>
  </si>
  <si>
    <t>пог.м.</t>
  </si>
  <si>
    <t xml:space="preserve">Уплотнитель 7мм </t>
  </si>
  <si>
    <t>Уплотнитель 14мм</t>
  </si>
  <si>
    <t xml:space="preserve">Глухарь 8х50 </t>
  </si>
  <si>
    <t xml:space="preserve">Глухарь 8х80 </t>
  </si>
  <si>
    <t>Снегозадержатель трубчатый AS для МЧ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</si>
  <si>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Временный водосток (дополнительный комплект)</t>
  </si>
  <si>
    <t>125/150</t>
  </si>
  <si>
    <t>Г-образный элемент оцинк. 1,2мм 40*40 L=3м</t>
  </si>
  <si>
    <t>0,5мм</t>
  </si>
  <si>
    <t>0,6мм</t>
  </si>
  <si>
    <t>МЕДЬ 0,45мм</t>
  </si>
  <si>
    <t>Сталь  Printech 0,45мм</t>
  </si>
  <si>
    <t>Заглушка столба 80х80 (пластиковая)</t>
  </si>
  <si>
    <t xml:space="preserve">Заглушка столба 100х100 (пластиковая) </t>
  </si>
  <si>
    <t>Шпилька с наружной резьбой М10 (L-160 мм), для столба 80х80</t>
  </si>
  <si>
    <t>Шпилька с наружной резьбой М10 (L-180 мм), для столба 100х100</t>
  </si>
  <si>
    <t xml:space="preserve">Болт длинный М10 (L-120 мм) </t>
  </si>
  <si>
    <t>Столб 100х100 (толщ. стенки 3мм), 8019 Matt (3)</t>
  </si>
  <si>
    <t xml:space="preserve">Каркас из профтрубы 40х20мм, 8019 (1) </t>
  </si>
  <si>
    <t>Каркас из профтрубы 40х20мм, 3000х1000 мм, 8019 (2) для вертикального крепления панелей</t>
  </si>
  <si>
    <t>Поддон 5100*360 мм (Вместимость до 30шт. Применимо для изделий до 5 м. (укладываются изделия от 4 м до 5 м)</t>
  </si>
  <si>
    <t>Поддон 6100*360 мм (Вместимость до 25шт. Применимо для изделий до 6 м. (укладываются изделия от 5 м до 6 м)</t>
  </si>
  <si>
    <t>Ящик 6100*360*200 мм (Вместимость до 25шт. Применимо для изделий до 6 м. (укладываются изделия от 5 м до 6 м)</t>
  </si>
  <si>
    <t>Ящик 5100*360*250 мм (Вместимость до 30шт. Применимо для изделий до 5 м. (укладываются изделия от 4 м до 5 м)</t>
  </si>
  <si>
    <t>Ящик 4100*360*300 мм (Вместимость до 35шт. Применимо для изделий до 4 м. (укладываются изделия от 3 м до 4 м)</t>
  </si>
  <si>
    <t xml:space="preserve">L= 2 п.м. </t>
  </si>
  <si>
    <t xml:space="preserve">L= 3 п.м. </t>
  </si>
  <si>
    <t>Поддон 4100*360 мм (Вместимость до 35шт. Применимо для изделий до 4 м. (укладываются изделия от 3 м до 4 м)</t>
  </si>
  <si>
    <t>RR32</t>
  </si>
  <si>
    <t>RR20</t>
  </si>
  <si>
    <t>RAL8017</t>
  </si>
  <si>
    <t>Канадский дуб</t>
  </si>
  <si>
    <t>Сибирская пихта</t>
  </si>
  <si>
    <t>Норвежский тис</t>
  </si>
  <si>
    <t>R90мм торцевая</t>
  </si>
  <si>
    <t xml:space="preserve">правая 350*125*185 мм / левая 350*125*185 мм </t>
  </si>
  <si>
    <t>Металлочерепица Гетеборг</t>
  </si>
  <si>
    <t xml:space="preserve">(N) - Отгрузка продукции возможна некратно упаковкам.
</t>
  </si>
  <si>
    <r>
      <t xml:space="preserve">Примечания:                                                                                                                                                                                                                                                                                                                                                                            
</t>
    </r>
    <r>
      <rPr>
        <sz val="11"/>
        <color theme="1"/>
        <rFont val="Times New Roman"/>
        <family val="1"/>
        <charset val="204"/>
      </rPr>
      <t xml:space="preserve">
</t>
    </r>
  </si>
  <si>
    <r>
      <t>Сталь Printech</t>
    </r>
    <r>
      <rPr>
        <sz val="8"/>
        <color theme="1"/>
        <rFont val="Times New Roman"/>
        <family val="1"/>
        <charset val="204"/>
      </rPr>
      <t/>
    </r>
  </si>
  <si>
    <t>Сталь PE</t>
  </si>
  <si>
    <t>120 (AlZn)</t>
  </si>
  <si>
    <t>(2)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</si>
  <si>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Гладкая / Фактурная (3)</t>
  </si>
  <si>
    <t>(3) - Гл.лист (штрипс) Фактурный - Производится в размерах: Ширина- до 0.5 м, Длина – до 5 м.п.</t>
  </si>
  <si>
    <t xml:space="preserve">Временный водосток (стартовый комплект-универсальный) </t>
  </si>
  <si>
    <t>Каркас из профтрубы 40х20мм, 3000х500 мм, 8019 (2) для горизонтального крепления панелей</t>
  </si>
  <si>
    <t xml:space="preserve">Каркас из профтрубы 40х20мм, 3000х1000 мм, 8019 (2) для горизонтального крепления панелей </t>
  </si>
  <si>
    <t xml:space="preserve">Саморез ПШС 4,2*16 мм (для стальной обрешетки) </t>
  </si>
  <si>
    <t xml:space="preserve">Заклепки  вытяжные 3.2 х 8,0 алюм.-сталь (в цвет панелей) </t>
  </si>
  <si>
    <t>Каркас из профтрубы 40х20мм, 3000х500 мм, 8019 (2) для вертикального крепления панелей</t>
  </si>
  <si>
    <t xml:space="preserve">полукруглого  R90мм </t>
  </si>
  <si>
    <t>R90мм конусная с ребрами жёсткости</t>
  </si>
  <si>
    <r>
      <t>Аэратор «Специальный» пластиковый с металлической крышкой (облицовкой): (RR32, RR32matt, RR23, RR23matt, RR29, Ral8017, Ral8017matt, RR33matt)</t>
    </r>
    <r>
      <rPr>
        <b/>
        <sz val="8"/>
        <color theme="1"/>
        <rFont val="Times New Roman"/>
        <family val="1"/>
        <charset val="204"/>
      </rPr>
      <t xml:space="preserve"> </t>
    </r>
    <r>
      <rPr>
        <vertAlign val="superscript"/>
        <sz val="8"/>
        <color theme="1"/>
        <rFont val="Times New Roman"/>
        <family val="1"/>
        <charset val="204"/>
      </rPr>
      <t xml:space="preserve">N </t>
    </r>
  </si>
  <si>
    <t>Примечания:
(N) - Отгрузка продукции возможна некратно упаковкам.</t>
  </si>
  <si>
    <t>Аэратор «Специальный» пластиковый  (красный) (минимальная партия 504 шт.)</t>
  </si>
  <si>
    <t>Рекомендуемые розничные цены  на системы модульных ограждений</t>
  </si>
  <si>
    <t>Система Модульных Ограждений (Тпп-Панель)</t>
  </si>
  <si>
    <t>Система Модульных Ограждений (Тпп-Жалюзи)</t>
  </si>
  <si>
    <t>Ламель Classik  (Ламель №1)</t>
  </si>
  <si>
    <t>Ламель Estet 80 (Ламель №2)</t>
  </si>
  <si>
    <t>Ламель Estet 60 (Ламель №3)</t>
  </si>
  <si>
    <t>Ламель Kombo  (Ламель №4)</t>
  </si>
  <si>
    <t>Профиль для жёсткости секций (комплект из 2-х штук)</t>
  </si>
  <si>
    <t>RAL7024</t>
  </si>
  <si>
    <t>RAL7016</t>
  </si>
  <si>
    <t>RAL9005</t>
  </si>
  <si>
    <t>RAL 7016</t>
  </si>
  <si>
    <t>RAL 9005</t>
  </si>
  <si>
    <t>ВС с покрытием PE (КОМФОРТ)</t>
  </si>
  <si>
    <t>Снегозадержатель трубчатый AS для МЧ (комплект), 3м, d 45*25, 4 опоры, оцинк.</t>
  </si>
  <si>
    <t>Опора снегозадержателя  трубчатого AS для МЧ, оцинк.</t>
  </si>
  <si>
    <t>Снегозадержатель трубчатый AS для ФАЛЬЦА (комплект), 3м, d 45*25, 4 опоры, оцинк.</t>
  </si>
  <si>
    <t>Опора снегозадержателя  трубчатого AS для ФАЛЬЦА, оцинк.</t>
  </si>
  <si>
    <t xml:space="preserve">  Модель Стокгольм XXL</t>
  </si>
  <si>
    <t>Модель Гётеборг XXL</t>
  </si>
  <si>
    <t>Модель Стокгольм</t>
  </si>
  <si>
    <t xml:space="preserve">Модель Гётеборг </t>
  </si>
  <si>
    <t xml:space="preserve">Цена за кв.м. металлочерепицы указана по габаритной площади. </t>
  </si>
  <si>
    <r>
      <t xml:space="preserve">Финишная планка </t>
    </r>
    <r>
      <rPr>
        <vertAlign val="superscript"/>
        <sz val="9"/>
        <rFont val="Times New Roman"/>
        <family val="1"/>
        <charset val="204"/>
      </rPr>
      <t>N</t>
    </r>
    <r>
      <rPr>
        <i/>
        <vertAlign val="superscript"/>
        <sz val="9"/>
        <rFont val="Times New Roman"/>
        <family val="1"/>
        <charset val="204"/>
      </rPr>
      <t xml:space="preserve">  </t>
    </r>
  </si>
  <si>
    <r>
      <t xml:space="preserve">Планка угловая (внешняя, внутренняя) 50х50 </t>
    </r>
    <r>
      <rPr>
        <vertAlign val="superscript"/>
        <sz val="9"/>
        <rFont val="Times New Roman"/>
        <family val="1"/>
        <charset val="204"/>
      </rPr>
      <t>N</t>
    </r>
    <r>
      <rPr>
        <i/>
        <vertAlign val="superscript"/>
        <sz val="9"/>
        <rFont val="Times New Roman"/>
        <family val="1"/>
        <charset val="204"/>
      </rPr>
      <t xml:space="preserve"> </t>
    </r>
    <r>
      <rPr>
        <sz val="9"/>
        <rFont val="Times New Roman"/>
        <family val="1"/>
        <charset val="204"/>
      </rPr>
      <t>L=2.0 м.п.</t>
    </r>
  </si>
  <si>
    <r>
      <t xml:space="preserve">J-фаска 250 </t>
    </r>
    <r>
      <rPr>
        <vertAlign val="superscript"/>
        <sz val="9"/>
        <rFont val="Times New Roman"/>
        <family val="1"/>
        <charset val="204"/>
      </rPr>
      <t xml:space="preserve">N </t>
    </r>
    <r>
      <rPr>
        <sz val="9"/>
        <rFont val="Times New Roman"/>
        <family val="1"/>
        <charset val="204"/>
      </rPr>
      <t xml:space="preserve"> (увеличенная)</t>
    </r>
  </si>
  <si>
    <r>
      <t xml:space="preserve">Ветровая планка (L-профиль) 200 </t>
    </r>
    <r>
      <rPr>
        <vertAlign val="superscript"/>
        <sz val="9"/>
        <rFont val="Times New Roman"/>
        <family val="1"/>
        <charset val="204"/>
      </rPr>
      <t>N</t>
    </r>
  </si>
  <si>
    <r>
      <t xml:space="preserve">Стыковочный  Н- профиль 100 </t>
    </r>
    <r>
      <rPr>
        <vertAlign val="superscript"/>
        <sz val="9"/>
        <rFont val="Times New Roman"/>
        <family val="1"/>
        <charset val="204"/>
      </rPr>
      <t xml:space="preserve">N </t>
    </r>
  </si>
  <si>
    <r>
      <t xml:space="preserve">3-D Стыковочный  Н- профиль 100 </t>
    </r>
    <r>
      <rPr>
        <vertAlign val="superscript"/>
        <sz val="9"/>
        <rFont val="Times New Roman"/>
        <family val="1"/>
        <charset val="204"/>
      </rPr>
      <t xml:space="preserve">N </t>
    </r>
  </si>
  <si>
    <r>
      <t xml:space="preserve">Стыковочный Т-профиль 50 </t>
    </r>
    <r>
      <rPr>
        <vertAlign val="superscript"/>
        <sz val="9"/>
        <rFont val="Times New Roman"/>
        <family val="1"/>
        <charset val="204"/>
      </rPr>
      <t xml:space="preserve">N  </t>
    </r>
    <r>
      <rPr>
        <sz val="9"/>
        <rFont val="Times New Roman"/>
        <family val="1"/>
        <charset val="204"/>
      </rPr>
      <t xml:space="preserve">в комплекте (внутр.+ наружн.) </t>
    </r>
  </si>
  <si>
    <r>
      <t xml:space="preserve">Угол сайдинга внутренний / наружный 50х50 </t>
    </r>
    <r>
      <rPr>
        <vertAlign val="superscript"/>
        <sz val="9"/>
        <rFont val="Times New Roman"/>
        <family val="1"/>
        <charset val="204"/>
      </rPr>
      <t xml:space="preserve">N </t>
    </r>
  </si>
  <si>
    <r>
      <t xml:space="preserve">3-D Угол сайдинга внутренний / наружный 100х100 </t>
    </r>
    <r>
      <rPr>
        <vertAlign val="superscript"/>
        <sz val="9"/>
        <rFont val="Times New Roman"/>
        <family val="1"/>
        <charset val="204"/>
      </rPr>
      <t xml:space="preserve">N </t>
    </r>
  </si>
  <si>
    <r>
      <t xml:space="preserve">Фартук на цокольный отлив 50 </t>
    </r>
    <r>
      <rPr>
        <vertAlign val="superscript"/>
        <sz val="9"/>
        <rFont val="Times New Roman"/>
        <family val="1"/>
        <charset val="204"/>
      </rPr>
      <t xml:space="preserve">N </t>
    </r>
  </si>
  <si>
    <r>
      <t xml:space="preserve">Фартук на цокольный отлив 100 </t>
    </r>
    <r>
      <rPr>
        <vertAlign val="superscript"/>
        <sz val="9"/>
        <rFont val="Times New Roman"/>
        <family val="1"/>
        <charset val="204"/>
      </rPr>
      <t xml:space="preserve">N </t>
    </r>
  </si>
  <si>
    <r>
      <t xml:space="preserve">Фартук на оконный отлив 150 </t>
    </r>
    <r>
      <rPr>
        <vertAlign val="superscript"/>
        <sz val="9"/>
        <rFont val="Times New Roman"/>
        <family val="1"/>
        <charset val="204"/>
      </rPr>
      <t xml:space="preserve">N </t>
    </r>
  </si>
  <si>
    <r>
      <t xml:space="preserve">Фартук на оконный отлив 200 </t>
    </r>
    <r>
      <rPr>
        <vertAlign val="superscript"/>
        <sz val="9"/>
        <rFont val="Times New Roman"/>
        <family val="1"/>
        <charset val="204"/>
      </rPr>
      <t xml:space="preserve">N </t>
    </r>
  </si>
  <si>
    <r>
      <t xml:space="preserve">Фартук на оконный отлив 250 </t>
    </r>
    <r>
      <rPr>
        <vertAlign val="superscript"/>
        <sz val="9"/>
        <rFont val="Times New Roman"/>
        <family val="1"/>
        <charset val="204"/>
      </rPr>
      <t xml:space="preserve">N </t>
    </r>
  </si>
  <si>
    <r>
      <t xml:space="preserve">Профиль для оконных и дверных проёмов 50/100 </t>
    </r>
    <r>
      <rPr>
        <vertAlign val="superscript"/>
        <sz val="9"/>
        <rFont val="Times New Roman"/>
        <family val="1"/>
        <charset val="204"/>
      </rPr>
      <t xml:space="preserve">N </t>
    </r>
  </si>
  <si>
    <r>
      <t xml:space="preserve">3-D профиль для оконных и дверных проёмов 50/100 </t>
    </r>
    <r>
      <rPr>
        <vertAlign val="superscript"/>
        <sz val="9"/>
        <rFont val="Times New Roman"/>
        <family val="1"/>
        <charset val="204"/>
      </rPr>
      <t xml:space="preserve">N </t>
    </r>
  </si>
  <si>
    <r>
      <t xml:space="preserve">Профиль для оконных и дверных проёмов 50/150 </t>
    </r>
    <r>
      <rPr>
        <vertAlign val="superscript"/>
        <sz val="9"/>
        <rFont val="Times New Roman"/>
        <family val="1"/>
        <charset val="204"/>
      </rPr>
      <t xml:space="preserve">N </t>
    </r>
  </si>
  <si>
    <r>
      <t xml:space="preserve">3-D профиль для оконных и дверных проёмов 50/150 </t>
    </r>
    <r>
      <rPr>
        <vertAlign val="superscript"/>
        <sz val="9"/>
        <rFont val="Times New Roman"/>
        <family val="1"/>
        <charset val="204"/>
      </rPr>
      <t xml:space="preserve">N </t>
    </r>
  </si>
  <si>
    <r>
      <t xml:space="preserve">Профиль для оконных и дверных проёмов 50/200 </t>
    </r>
    <r>
      <rPr>
        <vertAlign val="superscript"/>
        <sz val="9"/>
        <rFont val="Times New Roman"/>
        <family val="1"/>
        <charset val="204"/>
      </rPr>
      <t xml:space="preserve">N </t>
    </r>
  </si>
  <si>
    <r>
      <t xml:space="preserve">3-D профиль для оконных и дверных проёмов 50/200 </t>
    </r>
    <r>
      <rPr>
        <vertAlign val="superscript"/>
        <sz val="9"/>
        <rFont val="Times New Roman"/>
        <family val="1"/>
        <charset val="204"/>
      </rPr>
      <t xml:space="preserve">N </t>
    </r>
  </si>
  <si>
    <r>
      <t xml:space="preserve">Профиль для оконных и дверных проёмов 50/250 </t>
    </r>
    <r>
      <rPr>
        <vertAlign val="superscript"/>
        <sz val="9"/>
        <rFont val="Times New Roman"/>
        <family val="1"/>
        <charset val="204"/>
      </rPr>
      <t xml:space="preserve">N </t>
    </r>
  </si>
  <si>
    <r>
      <t xml:space="preserve">3-D профиль для оконных и дверных проёмов 50/250 </t>
    </r>
    <r>
      <rPr>
        <vertAlign val="superscript"/>
        <sz val="9"/>
        <rFont val="Times New Roman"/>
        <family val="1"/>
        <charset val="204"/>
      </rPr>
      <t xml:space="preserve">N </t>
    </r>
  </si>
  <si>
    <r>
      <t xml:space="preserve">Профиль для оконных и дверных проёмов 50/300 </t>
    </r>
    <r>
      <rPr>
        <vertAlign val="superscript"/>
        <sz val="9"/>
        <rFont val="Times New Roman"/>
        <family val="1"/>
        <charset val="204"/>
      </rPr>
      <t xml:space="preserve">N </t>
    </r>
  </si>
  <si>
    <r>
      <t xml:space="preserve">3-D профиль для оконных и дверных проёмов 50/300 </t>
    </r>
    <r>
      <rPr>
        <vertAlign val="superscript"/>
        <sz val="9"/>
        <rFont val="Times New Roman"/>
        <family val="1"/>
        <charset val="204"/>
      </rPr>
      <t xml:space="preserve">N </t>
    </r>
  </si>
  <si>
    <r>
      <t xml:space="preserve">Профиль для оконных и дверных проёмов 100/100 </t>
    </r>
    <r>
      <rPr>
        <vertAlign val="superscript"/>
        <sz val="9"/>
        <rFont val="Times New Roman"/>
        <family val="1"/>
        <charset val="204"/>
      </rPr>
      <t xml:space="preserve">N </t>
    </r>
  </si>
  <si>
    <r>
      <t xml:space="preserve">3-D профиль для оконных и дверных проёмов 100/100 </t>
    </r>
    <r>
      <rPr>
        <vertAlign val="superscript"/>
        <sz val="9"/>
        <rFont val="Times New Roman"/>
        <family val="1"/>
        <charset val="204"/>
      </rPr>
      <t xml:space="preserve">N </t>
    </r>
  </si>
  <si>
    <r>
      <t xml:space="preserve">Профиль для оконных и дверных проёмов 100/150 </t>
    </r>
    <r>
      <rPr>
        <vertAlign val="superscript"/>
        <sz val="9"/>
        <rFont val="Times New Roman"/>
        <family val="1"/>
        <charset val="204"/>
      </rPr>
      <t xml:space="preserve">N </t>
    </r>
  </si>
  <si>
    <r>
      <t xml:space="preserve">3-D профиль для оконных и дверных проёмов 100/150 </t>
    </r>
    <r>
      <rPr>
        <vertAlign val="superscript"/>
        <sz val="9"/>
        <rFont val="Times New Roman"/>
        <family val="1"/>
        <charset val="204"/>
      </rPr>
      <t xml:space="preserve">N </t>
    </r>
  </si>
  <si>
    <r>
      <t xml:space="preserve">Профиль для оконных и дверных проёмов 100/200 </t>
    </r>
    <r>
      <rPr>
        <vertAlign val="superscript"/>
        <sz val="9"/>
        <rFont val="Times New Roman"/>
        <family val="1"/>
        <charset val="204"/>
      </rPr>
      <t xml:space="preserve">N </t>
    </r>
  </si>
  <si>
    <r>
      <t xml:space="preserve">3-D профиль для оконных и дверных проёмов 100/200 </t>
    </r>
    <r>
      <rPr>
        <vertAlign val="superscript"/>
        <sz val="9"/>
        <rFont val="Times New Roman"/>
        <family val="1"/>
        <charset val="204"/>
      </rPr>
      <t xml:space="preserve">N </t>
    </r>
  </si>
  <si>
    <r>
      <t xml:space="preserve">Профиль для оконных и дверных проёмов 100/250 </t>
    </r>
    <r>
      <rPr>
        <vertAlign val="superscript"/>
        <sz val="9"/>
        <rFont val="Times New Roman"/>
        <family val="1"/>
        <charset val="204"/>
      </rPr>
      <t xml:space="preserve">N </t>
    </r>
  </si>
  <si>
    <r>
      <t xml:space="preserve">3-D профиль для оконных и дверных проёмов 100/250 </t>
    </r>
    <r>
      <rPr>
        <vertAlign val="superscript"/>
        <sz val="9"/>
        <rFont val="Times New Roman"/>
        <family val="1"/>
        <charset val="204"/>
      </rPr>
      <t xml:space="preserve">N </t>
    </r>
  </si>
  <si>
    <r>
      <t xml:space="preserve">Профиль для оконных и дверных проёмов 100/300 </t>
    </r>
    <r>
      <rPr>
        <vertAlign val="superscript"/>
        <sz val="9"/>
        <rFont val="Times New Roman"/>
        <family val="1"/>
        <charset val="204"/>
      </rPr>
      <t xml:space="preserve">N </t>
    </r>
  </si>
  <si>
    <r>
      <t xml:space="preserve">3-D профиль для оконных и дверных проёмов 100/300 </t>
    </r>
    <r>
      <rPr>
        <vertAlign val="superscript"/>
        <sz val="9"/>
        <rFont val="Times New Roman"/>
        <family val="1"/>
        <charset val="204"/>
      </rPr>
      <t xml:space="preserve">N </t>
    </r>
  </si>
  <si>
    <t>Тара для региональных отгрузок 3120*1050*700 (усиленная)</t>
  </si>
  <si>
    <t>Тара для региональных отгрузок 3120*1050*1030 (усиленная)</t>
  </si>
  <si>
    <r>
      <t>Модульная Металлическая Черепица  Стокгольм XXL</t>
    </r>
    <r>
      <rPr>
        <vertAlign val="superscript"/>
        <sz val="9"/>
        <rFont val="Times New Roman"/>
        <family val="1"/>
        <charset val="204"/>
      </rPr>
      <t>(4)</t>
    </r>
    <r>
      <rPr>
        <sz val="8"/>
        <rFont val="Times New Roman"/>
        <family val="1"/>
        <charset val="204"/>
      </rPr>
      <t xml:space="preserve"> </t>
    </r>
  </si>
  <si>
    <r>
      <t>Модульная Металлическая Черепица  Гётеборг XXL</t>
    </r>
    <r>
      <rPr>
        <vertAlign val="superscript"/>
        <sz val="9"/>
        <rFont val="Times New Roman"/>
        <family val="1"/>
        <charset val="204"/>
      </rPr>
      <t>(4)</t>
    </r>
    <r>
      <rPr>
        <sz val="8"/>
        <rFont val="Times New Roman"/>
        <family val="1"/>
        <charset val="204"/>
      </rPr>
      <t xml:space="preserve"> </t>
    </r>
  </si>
  <si>
    <t>Колпачки декоративные / Кляммеры / Корректор</t>
  </si>
  <si>
    <t>Общая
ширина, м</t>
  </si>
  <si>
    <t>Крюк крепления желоба короткий  М (модернизированный) с комплектом крепления УСИЛЕННЫЙ</t>
  </si>
  <si>
    <t>Все (кроме Корректора)</t>
  </si>
  <si>
    <t xml:space="preserve">(1) - Минимальная длина - 450 мм., Максимальная длина - 6000 мм.                                                                                                                                                                                                                                                                                                                                             </t>
  </si>
  <si>
    <t xml:space="preserve">Примечания:                                                                                                                                                                                                                                                                                                                                                                            
</t>
  </si>
  <si>
    <t>Крюк крепления желоба удлиненный 230мм с комплектом крепления</t>
  </si>
  <si>
    <t>Крюк крепления желоба удлиненный 230мм с комплектом крепления УСИЛЕННЫЙ</t>
  </si>
  <si>
    <t>Крюк крепления желоба удлиненный 230мм М (модернизированный) с комплектом крепления (У)</t>
  </si>
  <si>
    <r>
      <t xml:space="preserve">ВС Цвета по карте RAL (Глянец) </t>
    </r>
    <r>
      <rPr>
        <vertAlign val="superscript"/>
        <sz val="8"/>
        <rFont val="Times New Roman"/>
        <family val="1"/>
        <charset val="204"/>
      </rPr>
      <t>(3)</t>
    </r>
    <r>
      <rPr>
        <sz val="8"/>
        <rFont val="Times New Roman"/>
        <family val="1"/>
        <charset val="204"/>
      </rPr>
      <t xml:space="preserve"> </t>
    </r>
  </si>
  <si>
    <r>
      <t xml:space="preserve">ВС Цвета по карте RAL (Матт) </t>
    </r>
    <r>
      <rPr>
        <vertAlign val="superscript"/>
        <sz val="8"/>
        <rFont val="Times New Roman"/>
        <family val="1"/>
        <charset val="204"/>
      </rPr>
      <t>(3)</t>
    </r>
    <r>
      <rPr>
        <sz val="8"/>
        <rFont val="Times New Roman"/>
        <family val="1"/>
        <charset val="204"/>
      </rPr>
      <t xml:space="preserve"> </t>
    </r>
  </si>
  <si>
    <r>
      <t xml:space="preserve">Скандинавская доска узкая </t>
    </r>
    <r>
      <rPr>
        <vertAlign val="superscript"/>
        <sz val="8"/>
        <color theme="1"/>
        <rFont val="Times New Roman"/>
        <family val="1"/>
        <charset val="204"/>
      </rPr>
      <t xml:space="preserve">N </t>
    </r>
  </si>
  <si>
    <r>
      <t xml:space="preserve">Скандинавская доска широкая </t>
    </r>
    <r>
      <rPr>
        <vertAlign val="superscript"/>
        <sz val="8"/>
        <color theme="1"/>
        <rFont val="Times New Roman"/>
        <family val="1"/>
        <charset val="204"/>
      </rPr>
      <t>N</t>
    </r>
    <r>
      <rPr>
        <sz val="8"/>
        <color theme="1"/>
        <rFont val="Times New Roman"/>
        <family val="1"/>
        <charset val="204"/>
      </rPr>
      <t xml:space="preserve"> </t>
    </r>
  </si>
  <si>
    <r>
      <t xml:space="preserve">86х41х2мм </t>
    </r>
    <r>
      <rPr>
        <vertAlign val="superscript"/>
        <sz val="9"/>
        <rFont val="Times New Roman"/>
        <family val="1"/>
        <charset val="204"/>
      </rPr>
      <t xml:space="preserve">(2) </t>
    </r>
  </si>
  <si>
    <r>
      <t xml:space="preserve">4,8х35мм (250шт.) </t>
    </r>
    <r>
      <rPr>
        <vertAlign val="superscript"/>
        <sz val="9"/>
        <rFont val="Times New Roman"/>
        <family val="1"/>
        <charset val="204"/>
      </rPr>
      <t>(3)</t>
    </r>
  </si>
  <si>
    <r>
      <t xml:space="preserve">4,8х19мм (250шт.) </t>
    </r>
    <r>
      <rPr>
        <vertAlign val="superscript"/>
        <sz val="9"/>
        <rFont val="Times New Roman"/>
        <family val="1"/>
        <charset val="204"/>
      </rPr>
      <t>(3)</t>
    </r>
  </si>
  <si>
    <r>
      <rPr>
        <b/>
        <sz val="6"/>
        <rFont val="Times New Roman"/>
        <family val="1"/>
        <charset val="204"/>
      </rPr>
      <t xml:space="preserve"> Цвета по карте RAL</t>
    </r>
    <r>
      <rPr>
        <b/>
        <sz val="5"/>
        <rFont val="Times New Roman"/>
        <family val="1"/>
        <charset val="204"/>
      </rPr>
      <t xml:space="preserve"> </t>
    </r>
    <r>
      <rPr>
        <vertAlign val="superscript"/>
        <sz val="9"/>
        <rFont val="Times New Roman"/>
        <family val="1"/>
        <charset val="204"/>
      </rPr>
      <t>(2)</t>
    </r>
  </si>
  <si>
    <t>Сталь PE Rooftop Бархат</t>
  </si>
  <si>
    <t>Тара для региональных отгрузок 4180*1050*770 (усиленная)</t>
  </si>
  <si>
    <t>Сталь  Printech (AlZn120) 0,45мм</t>
  </si>
  <si>
    <t>Водосточная система КОМФОРТ</t>
  </si>
  <si>
    <t>Крюк крепления желоба длинный 160мм с комплектом крепления</t>
  </si>
  <si>
    <t>Крюк крепления желоба длинный 160мм с комплектом крепления УСИЛЕННЫЙ</t>
  </si>
  <si>
    <t>Крюк крепления желоба длинный 160мм М (модернизированный) с комплектом крепления (У)</t>
  </si>
  <si>
    <t>Крюк крепления короткий регулируемый (в комплекте)</t>
  </si>
  <si>
    <t>Хомут с комплектом крепления</t>
  </si>
  <si>
    <t>Планка угловая (внешняя, внутренняя) 50х50, 100х100 ФАКТУРНЫЙ</t>
  </si>
  <si>
    <t>Планка угловая (внешняя, внутренняя) 50х50, 100х100 ГЛАДКАЯ</t>
  </si>
  <si>
    <t>Модульная металлочерепица  Стокгольм, Стокгольм XXL, Мерная металлочерепица  Стокгольм</t>
  </si>
  <si>
    <t>Модульная металлочерепица  Гётеборг, Гётеборг XXL, Мерная металлочерепица  Гётеборг</t>
  </si>
  <si>
    <t>Все (кроме: StopMOSS – защита кровли (медь) (Длина 1 м.п.), Гвозди ершенные.3,5х25 (омедненные), Аэратор «Специальный» пластиковый (коричневый, черный), Аэратор «Специальный» пластиковый  (красный, зеленый) (минимальная партия 504 шт. по каждому цвету), Аэратор «Стандартный» пластиковый (черный), Снегозадержатель для битумной черепицы (БИТ) (PE RAL8017, PE RR32, PE RAL7024, RAL5005MAT, RAL6020MAT, RR29, RR 33 МАТТ), Снегозадержатель для битумной черепицы (БИТ) (медный), Снегозадержатель для битумной черепицы (БИТ) (оцинкованный), Снегозадержатель трубчатый AS для МЧ (комплект), Снегозадержатель трубчатый AS для МЧ (комплект), Снегозадержатель трубчатый AS для ФАЛЬЦА (комплект), Опора снегозадержателя  трубчатого AS для МЧ, оцинк., (RAL3009 матовый, RAL7024 матовый, RAL8017 матовый, RAL8019 матовый, RAL9005 матовый, RR23 матовый, RR32 матовый, RR33 матовый), Опора снегозадержателя  трубчатого AS для МЧ, оцинк., Опора снегозадержателя  трубчатого AS для ФАЛЬЦА, оцинк.</t>
  </si>
  <si>
    <t>Все (кроме: Рекламный стенд водосточной системы на перфорированной стойке 1850х500 (RR32), Рекламный стенд водосточной системы на перфорированной стойке 1850х500 (медь), Рекламный стенд водосточной системы 150/100 на перфорированной стойке 1850х500 (RR32), Рекламный стенд водосточной системы 150/100на перфорированной стойке 1850х500 (медь)</t>
  </si>
  <si>
    <t>Сопутствующие товары</t>
  </si>
  <si>
    <r>
      <t xml:space="preserve">Демонстрационные материалы </t>
    </r>
    <r>
      <rPr>
        <b/>
        <vertAlign val="superscript"/>
        <sz val="9"/>
        <color theme="1"/>
        <rFont val="Times New Roman"/>
        <family val="1"/>
        <charset val="204"/>
      </rPr>
      <t>(1)</t>
    </r>
  </si>
  <si>
    <t>Тара и упаковка (1)</t>
  </si>
  <si>
    <t>Комплекты для ремонта</t>
  </si>
  <si>
    <t>Краска-Спрей</t>
  </si>
  <si>
    <t>Герметик</t>
  </si>
  <si>
    <t>Профессиональный инструмент</t>
  </si>
  <si>
    <t>ГЛАДКАЯ / ФАКТУРНАЯ</t>
  </si>
  <si>
    <t xml:space="preserve">Тип поверхности (3) – </t>
  </si>
  <si>
    <t xml:space="preserve">Тип поверхности (2) – </t>
  </si>
  <si>
    <t>Переходник  угловой  квадрат-круг 100 (200мм)</t>
  </si>
  <si>
    <t>Справочно, руб./кв.м.:</t>
  </si>
  <si>
    <t>Справочно, руб./кв.м.</t>
  </si>
  <si>
    <t xml:space="preserve">Саморез кровельный  (металл-дерево) </t>
  </si>
  <si>
    <t>Саморез кровельный (металл-металл)</t>
  </si>
  <si>
    <t xml:space="preserve">Цена за кв.м. профиля указана по габаритной площади. </t>
  </si>
  <si>
    <t>Завершающий профиль SV12</t>
  </si>
  <si>
    <t>Колено нестандартное от 45º до 90º (под заказ)</t>
  </si>
  <si>
    <t>Саморез ПШС 4,2*19 мм (для стальной обрешетки)</t>
  </si>
  <si>
    <t xml:space="preserve">Саморез ПШС 4,2*19 мм (для стальной обрешетки) </t>
  </si>
  <si>
    <t>Кронштейн оцинк. 2,0мм 100*50*50</t>
  </si>
  <si>
    <t>Решётка вентиляционная 20х30  (RR32, RR20, Ral8017, RR23)</t>
  </si>
  <si>
    <t>Колпачок декоративный (RR32, RR32 matt, RR20, Ral8017, Ral8017matt,  RR23, RR23 matt)</t>
  </si>
  <si>
    <t>Винт 6*12 (оцинк.) RR 32, RR 20, RR23</t>
  </si>
  <si>
    <t xml:space="preserve">Цвета по карте RAL </t>
  </si>
  <si>
    <t>ОЦИНКОВКА, Цвета по карте RAL</t>
  </si>
  <si>
    <t>Цвета по карте RAL, МЕДЬ</t>
  </si>
  <si>
    <t>ОЦИНКОВКА, Цвета по карте RAL, МЕДЬ</t>
  </si>
  <si>
    <t xml:space="preserve"> Сталь с покрытием PURAL MATT, PURAL </t>
  </si>
  <si>
    <t>увеличенная 98*80*20мм (Длина 2.00м) (6)</t>
  </si>
  <si>
    <t>65х50мм (Длина 2.00м) (8)</t>
  </si>
  <si>
    <t>АКЦИЯ - На данные позиции действуют специальные низкие цены (необходимо уточнять при оформлении заказа).</t>
  </si>
  <si>
    <t>(5,7) - ОГРАНИЧЕННОЕ КОЛИЧЕСТВО</t>
  </si>
  <si>
    <t>(6,8) - Предлагается к заказу после обнуления позиции (5,7) соответственно.</t>
  </si>
  <si>
    <t xml:space="preserve">(4) - Цена за кв.м.  на Профиль модульный указана справочно. При заказе необходимо указывать потребность в ЛИСТАХ!         </t>
  </si>
  <si>
    <t>12 шт. гофрокороб / 3 м.п.</t>
  </si>
  <si>
    <t>С/плёнка / др.длина</t>
  </si>
  <si>
    <t>10 шт.гофрокороб / 3 м.п.</t>
  </si>
  <si>
    <t xml:space="preserve">6 шт./ гофрокороб / 3 м.п. </t>
  </si>
  <si>
    <t>(4) - При оформлении заказа, стоимость указывается за м.п.</t>
  </si>
  <si>
    <t>0,227 / 0,205</t>
  </si>
  <si>
    <t xml:space="preserve">(3) - Тип поверхности ГЛАДКАЯ или ФАКТУРНАЯ необходимо указывать на момент оформления заказа. 
</t>
  </si>
  <si>
    <t xml:space="preserve">(2) -Тип поверхности ГЛАДКАЯ или ФАКТУРНАЯ необходимо указывать на момент оформления заказа. </t>
  </si>
  <si>
    <t>(N) - Отгрузка продукции возможна некратно упаковкам.</t>
  </si>
  <si>
    <t>ВС с покрытием PU</t>
  </si>
  <si>
    <t>RAL9003, RAL7024, RR32, RAL8017</t>
  </si>
  <si>
    <t>ВС Медь</t>
  </si>
  <si>
    <t>ВС Оц. Сталь</t>
  </si>
  <si>
    <t>(1) - Упаковка продукции г/короб.</t>
  </si>
  <si>
    <t xml:space="preserve">(2) - Упаковка продукции г/короб или с/плёнка. 
</t>
  </si>
  <si>
    <t>(*) - Количество продукции ограничено</t>
  </si>
  <si>
    <t>(5,7) - Количество продукции ограничено</t>
  </si>
  <si>
    <r>
      <t xml:space="preserve">Планка угловая Внешняя/ Внутренняя 100х100 </t>
    </r>
    <r>
      <rPr>
        <vertAlign val="superscript"/>
        <sz val="9"/>
        <rFont val="Times New Roman"/>
        <family val="1"/>
        <charset val="204"/>
      </rPr>
      <t xml:space="preserve">N </t>
    </r>
    <r>
      <rPr>
        <sz val="9"/>
        <rFont val="Times New Roman"/>
        <family val="1"/>
        <charset val="204"/>
      </rPr>
      <t>*</t>
    </r>
  </si>
  <si>
    <t>RAL 9003</t>
  </si>
  <si>
    <t>Водосточная система с покрытием PE, PU, PURAL, PURAL MATT/по карте RAL/ОЦИНКОВКА/из МЕДИ                                                                                               Временный водосток (стартовый комплект/дополнительный комплект)</t>
  </si>
  <si>
    <r>
      <t xml:space="preserve">Скандинавская доска узкая двойная * </t>
    </r>
    <r>
      <rPr>
        <vertAlign val="superscript"/>
        <sz val="8"/>
        <rFont val="Times New Roman"/>
        <family val="1"/>
        <charset val="204"/>
      </rPr>
      <t>N</t>
    </r>
    <r>
      <rPr>
        <sz val="8"/>
        <rFont val="Times New Roman"/>
        <family val="1"/>
        <charset val="204"/>
      </rPr>
      <t xml:space="preserve"> </t>
    </r>
  </si>
  <si>
    <r>
      <t>Модульная Металлическая Черепица  Гётеборг</t>
    </r>
    <r>
      <rPr>
        <vertAlign val="superscript"/>
        <sz val="9"/>
        <rFont val="Times New Roman"/>
        <family val="1"/>
        <charset val="204"/>
      </rPr>
      <t>(4)</t>
    </r>
    <r>
      <rPr>
        <sz val="8"/>
        <rFont val="Times New Roman"/>
        <family val="1"/>
        <charset val="204"/>
      </rPr>
      <t xml:space="preserve"> </t>
    </r>
  </si>
  <si>
    <t>(2) - Под заказ возможно изготовление углов от 62° до 175°.</t>
  </si>
  <si>
    <t>(1)  - Продукция производится «Под заказ». Сроки производства необходимо уточнять на момент размещения заказа.</t>
  </si>
  <si>
    <t>(*)  - Количество продукции ограничено</t>
  </si>
  <si>
    <t>(3)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</si>
  <si>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(5) - Элемент крепления хомута под метиз для водосточной трубы. Представляет собой монтажную площадку из оцинкованной стали толщиной 3 мм размером 30х80 мм, имеющую два монтажных отверстия и втулку с резьбой, для установки в неё шпильки М10.</t>
  </si>
  <si>
    <t>КУБАрт60100013000000125009000000000000400</t>
  </si>
  <si>
    <t>КУБАрт60100013000000150010000000000000400</t>
  </si>
  <si>
    <t>КУБАрт60100013100000125009000000000000400</t>
  </si>
  <si>
    <t>КУБАрт60100013100000150010000000000000400</t>
  </si>
  <si>
    <t>КУБВидЦен</t>
  </si>
  <si>
    <t>Плотность</t>
  </si>
  <si>
    <t>Размеры рулона</t>
  </si>
  <si>
    <t>ШхД</t>
  </si>
  <si>
    <t>за кв.м.</t>
  </si>
  <si>
    <t>за шт.</t>
  </si>
  <si>
    <t>Аэроэлементы</t>
  </si>
  <si>
    <t xml:space="preserve">AQUAVENT ROLL </t>
  </si>
  <si>
    <t>Соединительные ленты</t>
  </si>
  <si>
    <t xml:space="preserve">AQUAVENT BAND SOLO </t>
  </si>
  <si>
    <t xml:space="preserve">Соединительная односторонняя лента 0,06х25 пм </t>
  </si>
  <si>
    <t>60мм х 25м</t>
  </si>
  <si>
    <t xml:space="preserve">AQUAVENT BAND DUO </t>
  </si>
  <si>
    <t>Соединительная двухсторонняя лента 0,04х25 пм</t>
  </si>
  <si>
    <t>40мм х 25м</t>
  </si>
  <si>
    <t>AQUAVENT 110</t>
  </si>
  <si>
    <t xml:space="preserve">Диффузионная мембрана 110 гр./кв.м. 1,5х50 пм (75кв.м.) </t>
  </si>
  <si>
    <t>110 гр./кв.м.</t>
  </si>
  <si>
    <t>1,5м х 50м</t>
  </si>
  <si>
    <t>рулон</t>
  </si>
  <si>
    <t>AQUAVENT 150</t>
  </si>
  <si>
    <t xml:space="preserve">Диффузионная мембрана 150 гр./кв.м. 1,5х50 пм (75кв.м.) </t>
  </si>
  <si>
    <t xml:space="preserve"> 150 гр./кв.м.</t>
  </si>
  <si>
    <t>Пароизоляция</t>
  </si>
  <si>
    <t xml:space="preserve">AQUAVENT STOP REFLEX  </t>
  </si>
  <si>
    <t>Пароизоляционная пленка с отражающим слоем 1,5х50 пм (75кв.м.)</t>
  </si>
  <si>
    <t xml:space="preserve"> 180 гр/кв.м.</t>
  </si>
  <si>
    <t xml:space="preserve">AQUAVENT STOP  </t>
  </si>
  <si>
    <t>1. AQUAVENT</t>
  </si>
  <si>
    <t xml:space="preserve">Аэроэлемент конька  AQUAVENT ROLL </t>
  </si>
  <si>
    <t>Лента AQUAVENT BAND-SOLO / Лента AQUAVENT BAND-DUO</t>
  </si>
  <si>
    <t>Диффузионная мембрана AQUAVENT 110 / Диффузионная мембрана AQUAVENT 150</t>
  </si>
  <si>
    <t>AQUAVENT</t>
  </si>
  <si>
    <t>10. МОДУЛЬНЫЙ ПРОФИЛЬ</t>
  </si>
  <si>
    <t>2. ВОДОСТОЧНАЯ СИСТЕМА</t>
  </si>
  <si>
    <t>3. СОФИТЫ</t>
  </si>
  <si>
    <t xml:space="preserve">4. ФАСАД </t>
  </si>
  <si>
    <t xml:space="preserve">5. КОМПЛЕКТУЮЩИЕ К СОФИТАМ И ФАСАДАМ </t>
  </si>
  <si>
    <t>Л</t>
  </si>
  <si>
    <t>6. ПОДСИСТЕМА</t>
  </si>
  <si>
    <t>Лента AQUAVENT BAND-SOLO</t>
  </si>
  <si>
    <t>Лента AQUAVENT BAND-DUO</t>
  </si>
  <si>
    <t>6, 13</t>
  </si>
  <si>
    <t xml:space="preserve">Труба водосточная  (Длина 3.0 м) </t>
  </si>
  <si>
    <t xml:space="preserve">Желоб водосточный (Длина 3.0 м) </t>
  </si>
  <si>
    <t xml:space="preserve">Таблица № 6 </t>
  </si>
  <si>
    <t>Таблица № 11</t>
  </si>
  <si>
    <t>Таблица № 15</t>
  </si>
  <si>
    <t>специальная 230х60х60х230 (Длина 2.00м)</t>
  </si>
  <si>
    <t>Плёнка пароизоляционная армированная AQUAVENT STOP REFLEX</t>
  </si>
  <si>
    <t>Плёнка пароизоляционная  AQUAVENT STOP</t>
  </si>
  <si>
    <t>Плёнка пароизоляционная AQUAVENT STOP</t>
  </si>
  <si>
    <t>Диффузионные мембраны</t>
  </si>
  <si>
    <t>Пароизоляционная пленка прозрачная 200 мкм 1,5х50 пм (75кв.м.)</t>
  </si>
  <si>
    <t>240мм х 5м</t>
  </si>
  <si>
    <t>Примечания:</t>
  </si>
  <si>
    <t xml:space="preserve"> Воронка водосборная на парапет</t>
  </si>
  <si>
    <t>(4) - Поз.-Хомут с комплектом крепления стандартно комплектуется метизом 140. Также, в Таб.№6 предлагается отдельно метиз 200. Дюбель в комлект крепления не входит.</t>
  </si>
  <si>
    <t>(7) - Продукция не предназначена для фальцевой кровли.</t>
  </si>
  <si>
    <r>
      <t>Поддержка желоба</t>
    </r>
    <r>
      <rPr>
        <vertAlign val="superscript"/>
        <sz val="8"/>
        <color theme="1"/>
        <rFont val="Times New Roman"/>
        <family val="1"/>
        <charset val="204"/>
      </rPr>
      <t xml:space="preserve">  (7)</t>
    </r>
  </si>
  <si>
    <t xml:space="preserve"> 2.4 м.п.</t>
  </si>
  <si>
    <t xml:space="preserve">Для Софитов длиной более 2.4м.п. необходимо дополнительно учитывать тару (деревянную). Стоимость тары указана в таб.17.  </t>
  </si>
  <si>
    <r>
      <t xml:space="preserve">Скандинавский брус Модерн узкий </t>
    </r>
    <r>
      <rPr>
        <vertAlign val="superscript"/>
        <sz val="8"/>
        <color theme="1"/>
        <rFont val="Times New Roman"/>
        <family val="1"/>
        <charset val="204"/>
      </rPr>
      <t xml:space="preserve">N </t>
    </r>
  </si>
  <si>
    <t xml:space="preserve">(1) - Тип поверхности ГЛАДКАЯ или ФАКТУРНАЯ необходимо указывать на момент оформления заказа. 
</t>
  </si>
  <si>
    <t xml:space="preserve">Тип поверхности (1) – </t>
  </si>
  <si>
    <t xml:space="preserve">Для Фасада длиной более 3 м.п. необходимо дополнительно учитывать тару (деревянную). Стоимость тары указана в таб.17.  </t>
  </si>
  <si>
    <t>Нестандартная длина (до 3 п.м.)</t>
  </si>
  <si>
    <t xml:space="preserve">Нестандартная длина (до 3 п.м.) </t>
  </si>
  <si>
    <t xml:space="preserve">L= 3 п.м.  </t>
  </si>
  <si>
    <t>Модульная Металлическая Черепица  (лист 1185х775 мм)                                      (высота ступени 30 мм, габаритная площадь – 0,918 кв.м.; полезная площадь - 0,77 кв.м.)</t>
  </si>
  <si>
    <t>Модульная Металлическая Черепица  (лист 1185х425 мм)                                      (высота ступени 30 мм, габаритная площадь – 0,504 кв.м.; полезная площадь - 0,385 кв.м.)</t>
  </si>
  <si>
    <t>Модульная Металлическая Черепица   (лист 1205х765 мм)                                      (высота ступени 30 мм, габаритная площадь – 0,922 кв.м.; полезная площадь - 0,791 кв.м.)</t>
  </si>
  <si>
    <t>Модульная Металлическая Черепица  (лист 1205х415 мм)                                                           (высота ступени 30 мм, габаритная площадь – 0,500 кв.м.; полезная площадь - 0,395 кв.м.)</t>
  </si>
  <si>
    <t>Модульная Металлическая Черепица  (лист 1185х475 мм)                                      (высота ступени 30 мм, габаритная площадь – 0,563 кв.м.; полезная площадь - 0,44 кв.м.)</t>
  </si>
  <si>
    <t>Модульная Металлическая Черепица   (лист 1205х865 мм)                                      (высота ступени 35 мм, габаритная площадь – 1,042 кв.м.; полезная площадь - 0,904 кв.м.)</t>
  </si>
  <si>
    <t>Модульная Металлическая Черепица  (лист 1205х465 мм)                                      (высота ступени 35 мм, габаритная площадь – 0,560 кв.м.; полезная площадь - 0,452 кв.м.)</t>
  </si>
  <si>
    <t>плоский 110х30х110 мм (Длина 2.00м)</t>
  </si>
  <si>
    <t>(2), (3) – Изделия  изготавливаются из оцинкованной стали в соответствии с цветом кровли</t>
  </si>
  <si>
    <t xml:space="preserve">Для Мерной Металлочерепицы необходимо дополнительно учитывать тару (деревянную). Стоимость тары указана в таб.17.  </t>
  </si>
  <si>
    <t>Профиль модульный  (лист 1185х775 мм)                                      (высота ступени 30 мм, габаритная площадь – 0,918 кв.м.; полезная площадь - 0,77 кв.м.)</t>
  </si>
  <si>
    <t>Профиль модульный  (лист 1185х425 мм)                                      (высота ступени 30 мм, габаритная площадь – 0,504 кв.м.; полезная площадь - 0,385 кв.м.)</t>
  </si>
  <si>
    <t>Профиль модульный   (лист 1205х765 мм)                                      (высота ступени 30 мм, габаритная площадь – 0,922 кв.м.; полезная площадь - 0,791 кв.м.)</t>
  </si>
  <si>
    <t>Профиль модульный  (лист 1185х475 мм)                                      (высота ступени 30 мм, габаритная площадь – 0,563 кв.м.; полезная площадь - 0,44 кв.м.)</t>
  </si>
  <si>
    <t>Профиль модульный  (лист 1205х465 мм)                                      (высота ступени 35 мм, габаритная площадь – 0,560 кв.м.; полезная площадь - 0,452 кв.м.)</t>
  </si>
  <si>
    <t xml:space="preserve">Для Профиля модульного необходимо дополнительно учитывать тару (деревянную). Стоимость тары указана в таб.17.  </t>
  </si>
  <si>
    <t xml:space="preserve">(1) - Изготавливается из черного металла с последующей порошковой окраской в цвет RAL 8019.  Максимальная длина каркаса составляет 3 м.п., высота 1,7 м.п., при высоте более 2 м.п. каркас собирается из нескольких элементов. Продукция производится "под заказ", возможность производства и сроки уточняются при оформлении заказа.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</si>
  <si>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 xml:space="preserve">(2) - Изготавливается из черного металла с последующей порошковой окраской в цвет RAL 8019. Срок производства 14 рабочих дней при заказе до 100 кв.м, свыше - срок производства необходимо уточнять. Упаковывается в пузырчатую пленку, тара для погрузки рассчитывается и оплачивается отдельно. При заказе каркаса профиль ограждения выбирается из ассортимента - Фасады (Таб.3). 
</t>
  </si>
  <si>
    <t>Обозначение цветовых решений продукции торговой марки AQUASYSTEM.</t>
  </si>
  <si>
    <t>ВС с покрытием PU MATT</t>
  </si>
  <si>
    <t xml:space="preserve"> RAL7024, RR32, RAL8017, RAL9005</t>
  </si>
  <si>
    <t>Модульная Металлическая Черепица  Стокгольм</t>
  </si>
  <si>
    <t>Ед.Изм.</t>
  </si>
  <si>
    <t>кв..м.</t>
  </si>
  <si>
    <t>Справочно: стоимость кв.м.</t>
  </si>
  <si>
    <t>Продукция AQUAVENT</t>
  </si>
  <si>
    <t>Системы металлических софитов</t>
  </si>
  <si>
    <t>Системы металлических фасадов</t>
  </si>
  <si>
    <t>Подсистема</t>
  </si>
  <si>
    <t>Металлическая модульная черепица</t>
  </si>
  <si>
    <t>Фартуки (гладкие листы)</t>
  </si>
  <si>
    <t>Модульный профиль</t>
  </si>
  <si>
    <t>Комплектующие к водосточной системе</t>
  </si>
  <si>
    <t>Системы модульных ограждений</t>
  </si>
  <si>
    <t>Возможнаяя длина, от 0,1 п.м. до 6,0 п.м. (2)</t>
  </si>
  <si>
    <r>
      <t xml:space="preserve">Скандинавский брус Модерн широкий </t>
    </r>
    <r>
      <rPr>
        <vertAlign val="superscript"/>
        <sz val="8"/>
        <color theme="1"/>
        <rFont val="Times New Roman"/>
        <family val="1"/>
        <charset val="204"/>
      </rPr>
      <t xml:space="preserve">N </t>
    </r>
  </si>
  <si>
    <t xml:space="preserve">(2) - Все панели производятся с шагом 10мм.
</t>
  </si>
  <si>
    <t>Модульная Металлическая Черепица  (лист 1185х875 мм)                                      (высота ступени 30 мм, габаритная площадь – 1,037 кв.м.; полезная площадь - 0,88 кв.м.)</t>
  </si>
  <si>
    <t>Снегозадержатель для битумной черепицы (БИТ) (RR33*, RR33 matt*, RR23*, RR23 matt*, RR29*, RAL9005, RAL9005 matt, RAL7024, RAL7024 matt, RAL3005) Упаковка-75 шт.</t>
  </si>
  <si>
    <t xml:space="preserve">правая 350х125х185 мм / левая 350х125х185 мм </t>
  </si>
  <si>
    <t>увеличенная 98х80х20мм (Длина 2.00м) (6)</t>
  </si>
  <si>
    <t>150х245мм (Длина 2.00м)</t>
  </si>
  <si>
    <t>СТАНДАРТНЫХ ФАРТУКОВ S1-S27</t>
  </si>
  <si>
    <t>Снегозадержатель трубчатый AS для МЧ 20мм (комплект), 3м, d 45*25, 4 опоры, оцинк., (RAL3009 матовый, RAL7024 матовый, RAL8017 матовый, RAL8019 матовый, RAL9005 матовый, RR23 матовый, RR32 матовый, RR33 матовый). В комплект входит: 2 трубы по 3мп с обжимкой, 4 опоры М4, 8 резинок 7мм, 8 резинок 14мм, 4 глухаря 8х50 и 4 глухаря 8х80</t>
  </si>
  <si>
    <t>Сталь Оцинковка 0.5мм (Zn180)</t>
  </si>
  <si>
    <t>Оцинковка</t>
  </si>
  <si>
    <t xml:space="preserve">Сталь Оцинковка </t>
  </si>
  <si>
    <r>
      <t xml:space="preserve">ВС Цвета по карте RR (Глянец) </t>
    </r>
    <r>
      <rPr>
        <vertAlign val="superscript"/>
        <sz val="8"/>
        <rFont val="Times New Roman"/>
        <family val="1"/>
        <charset val="204"/>
      </rPr>
      <t>(3)</t>
    </r>
    <r>
      <rPr>
        <sz val="8"/>
        <rFont val="Times New Roman"/>
        <family val="1"/>
        <charset val="204"/>
      </rPr>
      <t xml:space="preserve"> </t>
    </r>
  </si>
  <si>
    <r>
      <t xml:space="preserve">ВС Цвета по карте RR (Матт) </t>
    </r>
    <r>
      <rPr>
        <vertAlign val="superscript"/>
        <sz val="8"/>
        <rFont val="Times New Roman"/>
        <family val="1"/>
        <charset val="204"/>
      </rPr>
      <t>(3)</t>
    </r>
    <r>
      <rPr>
        <sz val="8"/>
        <rFont val="Times New Roman"/>
        <family val="1"/>
        <charset val="204"/>
      </rPr>
      <t xml:space="preserve"> </t>
    </r>
  </si>
  <si>
    <t>G-планка (увеличенная)</t>
  </si>
  <si>
    <t>(3) - Используется только при комплектации гладких софитов</t>
  </si>
  <si>
    <r>
      <t xml:space="preserve">Погонаж (Фартуки) (Длина до </t>
    </r>
    <r>
      <rPr>
        <b/>
        <sz val="9"/>
        <color theme="1"/>
        <rFont val="Times New Roman"/>
        <family val="1"/>
        <charset val="204"/>
      </rPr>
      <t>4</t>
    </r>
    <r>
      <rPr>
        <sz val="9"/>
        <color theme="1"/>
        <rFont val="Times New Roman"/>
        <family val="1"/>
        <charset val="204"/>
      </rPr>
      <t xml:space="preserve"> м.пог. </t>
    </r>
    <r>
      <rPr>
        <b/>
        <sz val="9"/>
        <color theme="1"/>
        <rFont val="Times New Roman"/>
        <family val="1"/>
        <charset val="204"/>
      </rPr>
      <t>*</t>
    </r>
    <r>
      <rPr>
        <sz val="9"/>
        <color theme="1"/>
        <rFont val="Times New Roman"/>
        <family val="1"/>
        <charset val="204"/>
      </rPr>
      <t>) (1)</t>
    </r>
  </si>
  <si>
    <t>(1) - Фартуки производятся с шагом 10 мм</t>
  </si>
  <si>
    <t>(*) - Возможно производство фартуков до 6 м.пог. В случае заказа фартуков от 4х до 6 м.пог. применяется повышающий коэффициент 1,5.</t>
  </si>
  <si>
    <t>(**) - Цвета под заказ</t>
  </si>
  <si>
    <t>(**)- Цвета под заказ</t>
  </si>
  <si>
    <t>Сталь PU Matt</t>
  </si>
  <si>
    <t>(7) - Все элементы СМО производятся с шагом 10мм.</t>
  </si>
  <si>
    <t>внешняя 80х30х80мм (Длина 2.00м)</t>
  </si>
  <si>
    <r>
      <t xml:space="preserve">Soffito (медь), (Soffito Vent) (медь) </t>
    </r>
    <r>
      <rPr>
        <vertAlign val="superscript"/>
        <sz val="8"/>
        <color theme="1"/>
        <rFont val="Times New Roman"/>
        <family val="1"/>
        <charset val="204"/>
      </rPr>
      <t>(1)</t>
    </r>
  </si>
  <si>
    <r>
      <t>G-планка (медь) (L=2 м.п.) (для Soffito)</t>
    </r>
    <r>
      <rPr>
        <vertAlign val="superscript"/>
        <sz val="8"/>
        <color theme="1"/>
        <rFont val="Times New Roman"/>
        <family val="1"/>
        <charset val="204"/>
      </rPr>
      <t xml:space="preserve"> (1)</t>
    </r>
  </si>
  <si>
    <r>
      <t xml:space="preserve">Soffito (PURAL/ PURAL MATT), (Soffito Vent) (PURAL/ PURAL MATT) </t>
    </r>
    <r>
      <rPr>
        <vertAlign val="superscript"/>
        <sz val="8"/>
        <color theme="1"/>
        <rFont val="Times New Roman"/>
        <family val="1"/>
        <charset val="204"/>
      </rPr>
      <t>(1)</t>
    </r>
  </si>
  <si>
    <r>
      <t xml:space="preserve">G-планка (PURAL/ PURAL MATT) (L=2 м.п.) (для Soffito) </t>
    </r>
    <r>
      <rPr>
        <vertAlign val="superscript"/>
        <sz val="8"/>
        <color theme="1"/>
        <rFont val="Times New Roman"/>
        <family val="1"/>
        <charset val="204"/>
      </rPr>
      <t>(1)</t>
    </r>
  </si>
  <si>
    <t>(4)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t>
  </si>
  <si>
    <t>Цвета по карте RAL (Матт) (3) ***</t>
  </si>
  <si>
    <t>(***)</t>
  </si>
  <si>
    <t xml:space="preserve"> - Максимальная длина панелей– 3600мм</t>
  </si>
  <si>
    <t>(***)  - Максимальная длина панелей– 3600мм</t>
  </si>
  <si>
    <t>Цвета по карте RAL (Матт) (4) ***</t>
  </si>
  <si>
    <t>Крюк крепления желоба длинный 190мм с комплектом крепления</t>
  </si>
  <si>
    <t>Американский орех</t>
  </si>
  <si>
    <t>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t>
  </si>
  <si>
    <t>Цвет,
текстура</t>
  </si>
  <si>
    <t>Покрытие</t>
  </si>
  <si>
    <t>Фактура</t>
  </si>
  <si>
    <t>(Zn)</t>
  </si>
  <si>
    <t>мм</t>
  </si>
  <si>
    <t>Водосточная система ПРЕМИУМ</t>
  </si>
  <si>
    <t>Водосточная система Элит</t>
  </si>
  <si>
    <t>СС</t>
  </si>
  <si>
    <t>СМО</t>
  </si>
  <si>
    <t>СФ</t>
  </si>
  <si>
    <t xml:space="preserve">Мраморно-белый </t>
  </si>
  <si>
    <t>PE</t>
  </si>
  <si>
    <t>Глянец</t>
  </si>
  <si>
    <t>Глянец (Rooftop Drain PE)</t>
  </si>
  <si>
    <t>Сигнально-белый</t>
  </si>
  <si>
    <t>PU\PU</t>
  </si>
  <si>
    <t>Глянец (Rooftop Drain PU)</t>
  </si>
  <si>
    <t xml:space="preserve">Тёмно-коричневый </t>
  </si>
  <si>
    <t>Матт (Rooftop Бархат)</t>
  </si>
  <si>
    <t>PU/PU</t>
  </si>
  <si>
    <t>PU</t>
  </si>
  <si>
    <t>Матт (Rooftop Кашемир)</t>
  </si>
  <si>
    <t>Матт (Rooftop Drain PU)</t>
  </si>
  <si>
    <t xml:space="preserve">Коричневый </t>
  </si>
  <si>
    <t>PE/PE</t>
  </si>
  <si>
    <t xml:space="preserve">Тёмно-серый  </t>
  </si>
  <si>
    <t>Графит</t>
  </si>
  <si>
    <t xml:space="preserve">Чёрный </t>
  </si>
  <si>
    <t>Матт</t>
  </si>
  <si>
    <t>Всегда в наличии на складе</t>
  </si>
  <si>
    <t>длина до 4 м</t>
  </si>
  <si>
    <t xml:space="preserve">Каркас откатных ворот, 8019 Matt (5) </t>
  </si>
  <si>
    <t xml:space="preserve">Каркас калитки со столбами, 8019 Matt (6) </t>
  </si>
  <si>
    <t>Вертикальный П-образный профиль SV9,2</t>
  </si>
  <si>
    <t>Горизонтальный П-образный профиль SV9,2</t>
  </si>
  <si>
    <t>Горизонтальный П-образный профиль SV18,2</t>
  </si>
  <si>
    <t>Горизонтальный П-образный профиль SV14,6</t>
  </si>
  <si>
    <t>Горизонтальный П-образный профиль SV16,2</t>
  </si>
  <si>
    <t>Вертикальный П-образный профиль на столб 60 (стойка) SV16</t>
  </si>
  <si>
    <t>Вертикальный П-образный профиль на столб 80 (стойка) SV18</t>
  </si>
  <si>
    <t>Горизонтальный П-образный профиль на столб 60 SV17.3</t>
  </si>
  <si>
    <t>Горизонтальный П-образный профиль на столб 80 SV19.3</t>
  </si>
  <si>
    <r>
      <t>(3) - Столб из черного металла длиной от 1 до 4 м.п., окрашивается в цвет RAL 8019 Matt</t>
    </r>
    <r>
      <rPr>
        <sz val="9"/>
        <color theme="1"/>
        <rFont val="Times New Roman"/>
        <family val="1"/>
        <charset val="204"/>
      </rPr>
      <t>. Упаковывается в пузырчатую пленку, тара для погрузки рассчитывается и оплачивается отдельно. Производится "под заказ".</t>
    </r>
  </si>
  <si>
    <t xml:space="preserve">(5) - Каркас откатных ворот размером, окрашенный в цвет RAL 8019, имеет фактическую длину по нижней балке 6000мм, поставляется без зубчатой рейки, электрических составляющих и других необходимых комплектующих. Упаковывается в пузырчатую пленку, тара для погрузки рассчитывается и оплачивается отдельно.
</t>
  </si>
  <si>
    <t>(6) - Каркас калитки размером, окрашенный в цвет RAL 8019, поставляется без фурнитуры. Упаковывается в пузырчатую пленку, тара для погрузки рассчитывается и оплачивается отдельно.</t>
  </si>
  <si>
    <t>Рекламный стенд водосточной системы на перфорированной стойке СТАНДАРТ 1850х500 (RAL7024 Matt) PU</t>
  </si>
  <si>
    <t xml:space="preserve">Нанесение шумоизоляционного покрытия с внутренней стороны изделия - </t>
  </si>
  <si>
    <t>Модульная черепица (ММЧ)/ Модульный профиль (МП)</t>
  </si>
  <si>
    <t>Тара для региональных отгрузок 3120х1050х360</t>
  </si>
  <si>
    <t>Тара для региональных отгрузок 3120х1050х360 (усиленная)</t>
  </si>
  <si>
    <t>Аэроэлемент конька 0,24х5 пм (темно-серый, темно коричневый)</t>
  </si>
  <si>
    <t>Герметик SOUDAL FLEXI ALL 290мл (картридж, цвет: белый)</t>
  </si>
  <si>
    <t>120AlZn</t>
  </si>
  <si>
    <t>20 шт.</t>
  </si>
  <si>
    <t>Сталь PE  (Zn140) 0,45мм matt</t>
  </si>
  <si>
    <t>RR20, RAL7024, RR32, RAL8017, RAL9005</t>
  </si>
  <si>
    <t xml:space="preserve">(2) - Цены действительны при условии размещения заказа на сумму от 25000 руб. В случае заказа данной продукции на меньшую сумму применяется повышающий коэффициент 1,5.
</t>
  </si>
  <si>
    <t>руб. за м.пог.</t>
  </si>
  <si>
    <t>Гвозди ершенные.3,5х30 (омедненные)</t>
  </si>
  <si>
    <t>Аквилон для оконных и дверных проемов</t>
  </si>
  <si>
    <t>9. МЕТАЛЛОЧЕРЕПИЦА</t>
  </si>
  <si>
    <t>7. ФАРТУКИ / ГЛ.ЛИСТЫ</t>
  </si>
  <si>
    <t>Модульный профиль Стокгольм</t>
  </si>
  <si>
    <t>Модульный профиль Гетеборг</t>
  </si>
  <si>
    <t>Стартовый  Z-профиль (Цвет не регламентируется)</t>
  </si>
  <si>
    <r>
      <t>Стартовый профиль усиленный (оцинк.)</t>
    </r>
    <r>
      <rPr>
        <vertAlign val="superscript"/>
        <sz val="9"/>
        <rFont val="Times New Roman"/>
        <family val="1"/>
        <charset val="204"/>
      </rPr>
      <t xml:space="preserve">N </t>
    </r>
    <r>
      <rPr>
        <sz val="9"/>
        <rFont val="Times New Roman"/>
        <family val="1"/>
        <charset val="204"/>
      </rPr>
      <t>(Цвет не регламентируется)</t>
    </r>
    <r>
      <rPr>
        <vertAlign val="superscript"/>
        <sz val="9"/>
        <rFont val="Times New Roman"/>
        <family val="1"/>
        <charset val="204"/>
      </rPr>
      <t xml:space="preserve"> </t>
    </r>
  </si>
  <si>
    <r>
      <t xml:space="preserve">Стартовый профиль </t>
    </r>
    <r>
      <rPr>
        <vertAlign val="superscript"/>
        <sz val="9"/>
        <rFont val="Times New Roman"/>
        <family val="1"/>
        <charset val="204"/>
      </rPr>
      <t xml:space="preserve">N </t>
    </r>
    <r>
      <rPr>
        <sz val="9"/>
        <rFont val="Times New Roman"/>
        <family val="1"/>
        <charset val="204"/>
      </rPr>
      <t>* (Цвет не регламентируется)</t>
    </r>
  </si>
  <si>
    <t>Рекомендуемые розничные цены</t>
  </si>
  <si>
    <t>AQUACLICK</t>
  </si>
  <si>
    <r>
      <t xml:space="preserve">Сталь PE Matt (Zn180) 0,5мм
</t>
    </r>
    <r>
      <rPr>
        <b/>
        <sz val="8"/>
        <color theme="1"/>
        <rFont val="Times New Roman"/>
        <family val="1"/>
        <charset val="204"/>
      </rPr>
      <t xml:space="preserve"> Rooftop Бархат</t>
    </r>
  </si>
  <si>
    <r>
      <t xml:space="preserve">Сталь PU Matt (Zn275) 0,5мм   
</t>
    </r>
    <r>
      <rPr>
        <b/>
        <sz val="8"/>
        <rFont val="Times New Roman"/>
        <family val="1"/>
        <charset val="204"/>
      </rPr>
      <t xml:space="preserve">Rooftop Кашемир </t>
    </r>
    <r>
      <rPr>
        <sz val="8"/>
        <rFont val="Times New Roman"/>
        <family val="1"/>
        <charset val="204"/>
      </rPr>
      <t xml:space="preserve">            </t>
    </r>
  </si>
  <si>
    <t>Панели AQUACLICK</t>
  </si>
  <si>
    <t>Модель Эталон (панель с подгибом / без подгиба)</t>
  </si>
  <si>
    <t>м.пог</t>
  </si>
  <si>
    <t>Модель Бриз (панель с подгибом / без подгиба)</t>
  </si>
  <si>
    <t>Модель Силуэт-2 (панель с подгибом / без подгиба)</t>
  </si>
  <si>
    <t>Модель Силуэт-8 (панель с подгибом / без подгиба)</t>
  </si>
  <si>
    <t>Комплектующие AQUACLICK</t>
  </si>
  <si>
    <t xml:space="preserve">Карнизная планка AQUACLICK 130х30х80 L=2м SV25 </t>
  </si>
  <si>
    <t xml:space="preserve">Длина – 2000 мм 
Вес – 2 кг </t>
  </si>
  <si>
    <t>Планка для зацепа(скрытая) AQUACLICK L=2м SV11,6  (Цвет не регламентируется)</t>
  </si>
  <si>
    <t xml:space="preserve">Длина – 2000 мм 
Вес – 0,8 кг </t>
  </si>
  <si>
    <t>Планка торцевая AQUACLICK 28х65х117х10 L=2м SV25</t>
  </si>
  <si>
    <t xml:space="preserve">Конек плоский 160х30х160х2000мм L=2м SV41 </t>
  </si>
  <si>
    <t xml:space="preserve">Длина – 2000 мм 
Вес – 3,4 кг </t>
  </si>
  <si>
    <t>Конек для односкатной кровли 190х185х20х2000мм L=2м SV41,5</t>
  </si>
  <si>
    <t xml:space="preserve">Длина – 2000 мм 
Вес – 3,2 кг </t>
  </si>
  <si>
    <t xml:space="preserve">Длина – 2000 мм 
Вес – 5 кг </t>
  </si>
  <si>
    <t xml:space="preserve">Планка примыкания бокового AQUACLICK 145х70х25х10  L=2м SV25 </t>
  </si>
  <si>
    <t>Планка примыкания верхнего к трубе AQUACLICK 20х240х240 L=2м SV50</t>
  </si>
  <si>
    <t xml:space="preserve">Длина – 2000 мм 
Вес – 4 кг </t>
  </si>
  <si>
    <t>Планка примыкания нижнего к трубе AQUACLICK 150х200х35х30  L=2м SV41,5</t>
  </si>
  <si>
    <t xml:space="preserve">Длина – 2000 мм 
Вес – 3,3 кг </t>
  </si>
  <si>
    <t>Пристенная планка накладная 30х20х50х20  L=2м SV15</t>
  </si>
  <si>
    <t xml:space="preserve">Длина – 2000 мм 
Вес – 1,2 кг </t>
  </si>
  <si>
    <t xml:space="preserve">Пристенная планка в штробу 20х50х20  L=2м SV13,5 </t>
  </si>
  <si>
    <t xml:space="preserve">Длина – 2000 мм 
Вес – 1,1 кг </t>
  </si>
  <si>
    <t>Планка примыкания 150х245 L=2м SV41,5</t>
  </si>
  <si>
    <t>Планка конденсата 65х50 L=2м SV12,5</t>
  </si>
  <si>
    <t xml:space="preserve">Ендова внутренняя 300х300 L=2м SV62,5 </t>
  </si>
  <si>
    <t>4,8х35мм (250шт.)</t>
  </si>
  <si>
    <t>4,2*19 мм (250шт.)</t>
  </si>
  <si>
    <t>8. AQUACLICK</t>
  </si>
  <si>
    <t>Комплектующие</t>
  </si>
  <si>
    <t>Аксессуары и комплектующие для кровли</t>
  </si>
  <si>
    <t>11. АКСЕССУАРЫ И КОМПЛЕКТУЮЩИЕ ДЛЯ КРОВЛИ</t>
  </si>
  <si>
    <t>12. КОМПЛЕКТУЮЩИЕ К ВОДОСТОЧНОЙ СИСТЕМЕ</t>
  </si>
  <si>
    <t>13. МОДУЛЬНЫЕ ОГРАЖДЕНИЯ</t>
  </si>
  <si>
    <t>14. ДЕМОНСТРАЦИОННЫЕ МАТЕРИАЛЫ</t>
  </si>
  <si>
    <t>15. СОПУТСТВУЮЩИЕ ТОВАРЫ</t>
  </si>
  <si>
    <t>16. ТАРА И УПАКОВКА</t>
  </si>
  <si>
    <t>17. ПЕРЕЧЕНЬ ПРОДУКЦИИ "ПОД ЗАКАЗ"</t>
  </si>
  <si>
    <t>18. МАТРИЦА ЦВЕТОВ</t>
  </si>
  <si>
    <r>
      <t xml:space="preserve">Сталь PE Matt (Zn180) 0,5мм
</t>
    </r>
    <r>
      <rPr>
        <b/>
        <sz val="8"/>
        <rFont val="Times New Roman"/>
        <family val="1"/>
        <charset val="204"/>
      </rPr>
      <t xml:space="preserve"> Rooftop Бархат</t>
    </r>
  </si>
  <si>
    <r>
      <t xml:space="preserve">Сталь PU Matt (Zn275) 0,5мм   
</t>
    </r>
    <r>
      <rPr>
        <b/>
        <sz val="8"/>
        <rFont val="Times New Roman"/>
        <family val="1"/>
        <charset val="204"/>
      </rPr>
      <t xml:space="preserve">Rooftop Кашемир             </t>
    </r>
  </si>
  <si>
    <t>STOPMoss</t>
  </si>
  <si>
    <t>Аэратор пластиковый</t>
  </si>
  <si>
    <t>Гвозди ершеные</t>
  </si>
  <si>
    <t>Таблица №8</t>
  </si>
  <si>
    <t>Таблица №13</t>
  </si>
  <si>
    <t>Таблица № 16</t>
  </si>
  <si>
    <t>Таблица № 17</t>
  </si>
  <si>
    <t>Сроки поставки смотрите на листе Матрица цветов (18)</t>
  </si>
  <si>
    <t>нестандартная длина до 1.5 м.п.</t>
  </si>
  <si>
    <t>2,2м. / 3,8 м</t>
  </si>
  <si>
    <t>Профиль на столб 60х60 SV10</t>
  </si>
  <si>
    <t>Профиль на столб 80х80 SV12</t>
  </si>
  <si>
    <t>Угловая накладка  на столб 60х60 SV15.4</t>
  </si>
  <si>
    <t>Угловая накладка  на столб 80х80 SV19.4</t>
  </si>
  <si>
    <t>Альпийская сосна</t>
  </si>
  <si>
    <t>Уральский Кедр</t>
  </si>
  <si>
    <t>нестандартная длина до 4 м.п.</t>
  </si>
  <si>
    <t>Столб 100х100 (толщ. стенки 3мм), 8019 Matt оцинк.</t>
  </si>
  <si>
    <t>Столб 60х40 (толщ. стенки 2мм), RAL оцинк. (4)</t>
  </si>
  <si>
    <t>Столб 80х80 (толщ. стенки 2мм), RAL оцинк. (4)</t>
  </si>
  <si>
    <t>(4) - Столб оцинкованный длиной 2,2 / 3,8 пог.м., окрашивается в цвета RAL. Упаковывается в пузырчатую пленку, тара для погрузки рассчитывается и оплачивается отдельно. Производится "под заказ".</t>
  </si>
  <si>
    <t xml:space="preserve">Длина – 430 мм 
Вес – 0,3 кг </t>
  </si>
  <si>
    <t>Комплектующие к софитам и фасадам</t>
  </si>
  <si>
    <t>Корректор для ремонта царапин RAL 8017, RAL 8019, RAL 9003, RAL 9005, RAL 7016, RAL 7024, RAL 7016 Matt, RAL 7024 Matt, RAL 8017 Matt</t>
  </si>
  <si>
    <t>плоский 110х30х110 мм (Длина 2.00м) (5)</t>
  </si>
  <si>
    <r>
      <t xml:space="preserve">Воронка водосборная удлиненная </t>
    </r>
    <r>
      <rPr>
        <vertAlign val="superscript"/>
        <sz val="9"/>
        <color theme="1"/>
        <rFont val="Times New Roman"/>
        <family val="1"/>
        <charset val="204"/>
      </rPr>
      <t>(1)*</t>
    </r>
  </si>
  <si>
    <t>Инструмент для подгибки карнизного свеса ИПС-490</t>
  </si>
  <si>
    <t>Модель Стокгольм XXL</t>
  </si>
  <si>
    <t>Длина минимальная, мм 500
Длина максимальная, мм 10 000
Ширина общая, мм 530
Ширина полезная, мм 500
Высота замка, мм 31
шаг производства панелей – 10мм</t>
  </si>
  <si>
    <t>Вместимость до 38шт</t>
  </si>
  <si>
    <t>*</t>
  </si>
  <si>
    <t>ЦП / 2400мм / Гладкий</t>
  </si>
  <si>
    <t>Остальные софиты</t>
  </si>
  <si>
    <t>Модель Гётеборг</t>
  </si>
  <si>
    <t>Остальные модели</t>
  </si>
  <si>
    <t xml:space="preserve">Производство под заказ в течении 5 рабочих дней </t>
  </si>
  <si>
    <r>
      <t xml:space="preserve">Производство под заказ в течении </t>
    </r>
    <r>
      <rPr>
        <sz val="11"/>
        <rFont val="Calibri"/>
        <family val="2"/>
        <charset val="204"/>
        <scheme val="minor"/>
      </rPr>
      <t>10</t>
    </r>
    <r>
      <rPr>
        <sz val="11"/>
        <color theme="1"/>
        <rFont val="Calibri"/>
        <family val="2"/>
        <charset val="204"/>
        <scheme val="minor"/>
      </rPr>
      <t xml:space="preserve"> рабочих дней </t>
    </r>
  </si>
  <si>
    <t>Распродажа остатков с учетом сырья</t>
  </si>
  <si>
    <t>Модель Берген</t>
  </si>
  <si>
    <t>Модель Берген XXL</t>
  </si>
  <si>
    <t xml:space="preserve">Профиль модульный  Гётеборг(4) </t>
  </si>
  <si>
    <r>
      <t xml:space="preserve">4,8х35мм (250шт.) </t>
    </r>
    <r>
      <rPr>
        <vertAlign val="superscript"/>
        <sz val="9"/>
        <rFont val="Times New Roman"/>
        <family val="1"/>
        <charset val="204"/>
      </rPr>
      <t>(2)</t>
    </r>
  </si>
  <si>
    <r>
      <t xml:space="preserve">4,8х19мм (250шт.) </t>
    </r>
    <r>
      <rPr>
        <vertAlign val="superscript"/>
        <sz val="9"/>
        <rFont val="Times New Roman"/>
        <family val="1"/>
        <charset val="204"/>
      </rPr>
      <t>(2)</t>
    </r>
  </si>
  <si>
    <t xml:space="preserve">плоский 160х30х160 мм (Длина 2.00м) </t>
  </si>
  <si>
    <t>Конек для односкатной кровли</t>
  </si>
  <si>
    <t xml:space="preserve">190х185х20 (Длина 2.00м) </t>
  </si>
  <si>
    <t>100х60мм (Длина 2.00м) (распродажа остатков) (1)</t>
  </si>
  <si>
    <t>75х50мм (Длина 2.00м) (распродажа остатков)(1)</t>
  </si>
  <si>
    <t xml:space="preserve">Конек AQUACLICK (комплект) </t>
  </si>
  <si>
    <t xml:space="preserve">Длина – 2000 мм 
Вес – 4  кг </t>
  </si>
  <si>
    <t>Вентиляционная лента 100мм  (производится в двух цветах: RAL8017 и RAL7024)</t>
  </si>
  <si>
    <t>Длина - 5000мм</t>
  </si>
  <si>
    <t>Модульный профиль Берген</t>
  </si>
  <si>
    <t>Металлочерепица Берген</t>
  </si>
  <si>
    <t>Вентиляционная лента</t>
  </si>
  <si>
    <t xml:space="preserve">Вентлента 0,1х5м  </t>
  </si>
  <si>
    <t>Сталь 0,5мм  (темно-серый, темно коричневый)*</t>
  </si>
  <si>
    <t>0,1х5</t>
  </si>
  <si>
    <t>Соединитель желоба М в комплекте</t>
  </si>
  <si>
    <t xml:space="preserve">Заглушка для конька AQUACLICK </t>
  </si>
  <si>
    <t>Профиль модульный  Берген (справочно)</t>
  </si>
  <si>
    <t>Профиль модульный Берген XXL (справочно)</t>
  </si>
  <si>
    <r>
      <t>Профиль модульный  Стокгольм</t>
    </r>
    <r>
      <rPr>
        <vertAlign val="superscript"/>
        <sz val="9"/>
        <rFont val="Times New Roman"/>
        <family val="1"/>
        <charset val="204"/>
      </rPr>
      <t>(4)</t>
    </r>
    <r>
      <rPr>
        <sz val="8"/>
        <rFont val="Times New Roman"/>
        <family val="1"/>
        <charset val="204"/>
      </rPr>
      <t xml:space="preserve"> </t>
    </r>
  </si>
  <si>
    <r>
      <t>Профиль модульный  Стокгольм XXL</t>
    </r>
    <r>
      <rPr>
        <vertAlign val="superscript"/>
        <sz val="9"/>
        <rFont val="Times New Roman"/>
        <family val="1"/>
        <charset val="204"/>
      </rPr>
      <t>(4)</t>
    </r>
    <r>
      <rPr>
        <sz val="8"/>
        <rFont val="Times New Roman"/>
        <family val="1"/>
        <charset val="204"/>
      </rPr>
      <t xml:space="preserve"> </t>
    </r>
  </si>
  <si>
    <r>
      <t>Профиль модульный  Гётеборг XXL</t>
    </r>
    <r>
      <rPr>
        <vertAlign val="superscript"/>
        <sz val="9"/>
        <rFont val="Times New Roman"/>
        <family val="1"/>
        <charset val="204"/>
      </rPr>
      <t>(4)</t>
    </r>
    <r>
      <rPr>
        <sz val="8"/>
        <rFont val="Times New Roman"/>
        <family val="1"/>
        <charset val="204"/>
      </rPr>
      <t xml:space="preserve"> </t>
    </r>
  </si>
  <si>
    <t>продажи приостановлены</t>
  </si>
  <si>
    <t>Поддон для панелей AQUACLICK до 10м.</t>
  </si>
  <si>
    <t>Профиль модульный   (лист 1205х865 мм)                                      (высота ступени 35 мм, габаритная площадь – 1,042 кв.м.; полезная площадь - 0,904 кв.м.)</t>
  </si>
  <si>
    <t>Профиль модульный (лист 1185х875 мм)
(высота ступени 30 мм, габаритная площадь – 1,037 кв.м.; полезная площадь - 0,88 кв.м.)</t>
  </si>
  <si>
    <t xml:space="preserve">Сталь PE (Zn140) 0,45мм
Сталь PE (Zn140) 0,5мм***
</t>
  </si>
  <si>
    <t>(***) - Начало продаж после окончания складских остатков в толщине 0,45мм</t>
  </si>
  <si>
    <t xml:space="preserve">Сталь PE (Zn140) Matt 0,45мм
Сталь PE (Zn140) Matt 0,5мм***
</t>
  </si>
  <si>
    <t>0,45 / 0,5***</t>
  </si>
  <si>
    <t>(****) - Начало продаж после окончания складских остатков в толщине 0,45мм</t>
  </si>
  <si>
    <t xml:space="preserve">Сталь PE (Zn140) 0,45мм
Сталь PE (Zn140) 0,5мм****
</t>
  </si>
  <si>
    <t>(**) - Начало продаж после окончания складских остатков в толщине 0,45мм</t>
  </si>
  <si>
    <t>Сталь PE (Zn140) 0,45мм
Сталь PE (Zn140) 0,5мм**</t>
  </si>
  <si>
    <t>Сталь PE (Zn140) Matt 0,45мм
Сталь PE (Zn140) Matt 0,5мм**</t>
  </si>
  <si>
    <t>(*) - Начало продаж после окончания складских остатков в толщине 0,45мм</t>
  </si>
  <si>
    <t>Сталь PE (Zn140) 0,45мм
Сталь PE (Zn140) 0,5мм*</t>
  </si>
  <si>
    <t>Профиль модульный  (лист 1165х765 мм)                                      (высота ступени 30 мм, габаритная площадь – 0,891 кв.м.; полезная площадь - 0,791 кв.м.)</t>
  </si>
  <si>
    <t>Профиль модульный  (лист 1205х415 мм)                                                           (высота ступени 30 мм, габаритная площадь – 0,500 кв.м.; полезная площадь - 0,396 кв.м.)</t>
  </si>
  <si>
    <t>Профиль модульный  (лист 1165х415 мм)                                                           (высота ступени 30 мм, габаритная площадь – 0,483 кв.м.; полезная площадь - 0,396 кв.м.)</t>
  </si>
  <si>
    <t>Профиль модульный  (лист 1165х865 мм)                                      (высота ступени 35 мм, габаритная площадь – 1,008 кв.м.; полезная площадь - 0,904 кв.м.)</t>
  </si>
  <si>
    <t>Профиль модульный  (лист 1165х465 мм)                                      (высота ступени 35 мм, габаритная площадь – 0,542 кв.м.; полезная площадь - 0,452 кв.м.)</t>
  </si>
  <si>
    <t>Вентпланка опорная L=430мм (производится в двух цветах: RAL8017 и RAL7024)</t>
  </si>
  <si>
    <t>Соединитель желоба в комплекте *</t>
  </si>
  <si>
    <t>ВС с покрытием PU
(ПРЕМИУМ)</t>
  </si>
  <si>
    <t>ВС с покрытием PU MATT
(ПРЕМИУМ)</t>
  </si>
  <si>
    <t>ВС МЕДЬ
(ЭЛИТ)</t>
  </si>
  <si>
    <t>Софит СТАЛЬ с покрытием PE, PRINTECH, PE МАТТ/МЕДЬ, Rooftop Бархат, Rooftop Кашемир</t>
  </si>
  <si>
    <t>Фасад СТАЛЬ с покрытием PE, PRINTECH, PE MATT, Rooftop Бархат, Rooftop Кашемир</t>
  </si>
  <si>
    <t>Фартуки/Гл.листы (штрипс) СТАЛЬ с покрытием PE, PRINTECH, PE MATT,  Rooftop Бархат, Rooftop Кашемир</t>
  </si>
  <si>
    <t>StopMOSS/Гвозди Ершенные/Аэратор пластиковый "Специальный"/Аэратор пластиковый "Стандартный"/Снегозадержатель БИТ</t>
  </si>
  <si>
    <t>Действует с 01.05.2026 г.</t>
  </si>
  <si>
    <t>Рекомендуемые розничные цены, Руб./Ед. изм. c НДС</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</si>
</sst>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67" x14ac:knownFonts="1">
    <font>
      <sz val="11"/>
      <color theme="1"/>
      <name val="Calibri"/>
      <family val="2"/>
      <charset val="204"/>
      <scheme val="minor"/>
    </font>
    <font>
      <b/>
      <sz val="9"/>
      <color theme="1"/>
      <name val="Times New Roman"/>
      <family val="1"/>
      <charset val="204"/>
    </font>
    <font>
      <i/>
      <sz val="8"/>
      <color theme="1"/>
      <name val="Times New Roman"/>
      <family val="1"/>
      <charset val="204"/>
    </font>
    <font>
      <sz val="8"/>
      <color theme="1"/>
      <name val="Times New Roman"/>
      <family val="1"/>
      <charset val="204"/>
    </font>
    <font>
      <vertAlign val="superscript"/>
      <sz val="8"/>
      <color theme="1"/>
      <name val="Times New Roman"/>
      <family val="1"/>
      <charset val="204"/>
    </font>
    <font>
      <sz val="6"/>
      <color theme="1"/>
      <name val="Times New Roman"/>
      <family val="1"/>
      <charset val="204"/>
    </font>
    <font>
      <sz val="9"/>
      <color theme="1"/>
      <name val="Times New Roman"/>
      <family val="1"/>
      <charset val="204"/>
    </font>
    <font>
      <b/>
      <sz val="8"/>
      <color theme="1"/>
      <name val="Times New Roman"/>
      <family val="1"/>
      <charset val="204"/>
    </font>
    <font>
      <sz val="10"/>
      <color theme="1"/>
      <name val="Calibri"/>
      <family val="2"/>
      <charset val="204"/>
      <scheme val="minor"/>
    </font>
    <font>
      <sz val="7"/>
      <color theme="1"/>
      <name val="Times New Roman"/>
      <family val="1"/>
      <charset val="204"/>
    </font>
    <font>
      <b/>
      <sz val="6"/>
      <color theme="1"/>
      <name val="Times New Roman"/>
      <family val="1"/>
      <charset val="204"/>
    </font>
    <font>
      <b/>
      <sz val="5"/>
      <color theme="1"/>
      <name val="Times New Roman"/>
      <family val="1"/>
      <charset val="204"/>
    </font>
    <font>
      <b/>
      <sz val="12"/>
      <color theme="1"/>
      <name val="Calibri"/>
      <family val="2"/>
      <charset val="204"/>
      <scheme val="minor"/>
    </font>
    <font>
      <b/>
      <sz val="11"/>
      <color theme="3" tint="-0.249977111117893"/>
      <name val="Calibri"/>
      <family val="2"/>
      <charset val="204"/>
      <scheme val="minor"/>
    </font>
    <font>
      <u/>
      <sz val="11"/>
      <color theme="10"/>
      <name val="Calibri"/>
      <family val="2"/>
      <charset val="204"/>
      <scheme val="minor"/>
    </font>
    <font>
      <vertAlign val="superscript"/>
      <sz val="9"/>
      <color theme="1"/>
      <name val="Times New Roman"/>
      <family val="1"/>
      <charset val="204"/>
    </font>
    <font>
      <b/>
      <vertAlign val="superscript"/>
      <sz val="9"/>
      <color theme="1"/>
      <name val="Times New Roman"/>
      <family val="1"/>
      <charset val="204"/>
    </font>
    <font>
      <b/>
      <sz val="11"/>
      <color theme="1"/>
      <name val="Calibri"/>
      <family val="2"/>
      <charset val="204"/>
      <scheme val="minor"/>
    </font>
    <font>
      <b/>
      <sz val="10"/>
      <color theme="1"/>
      <name val="Times New Roman"/>
      <family val="1"/>
      <charset val="204"/>
    </font>
    <font>
      <b/>
      <sz val="10"/>
      <color theme="1"/>
      <name val="Calibri"/>
      <family val="2"/>
      <charset val="204"/>
      <scheme val="minor"/>
    </font>
    <font>
      <b/>
      <sz val="11"/>
      <color rgb="FFFF0000"/>
      <name val="Calibri"/>
      <family val="2"/>
      <charset val="204"/>
      <scheme val="minor"/>
    </font>
    <font>
      <sz val="10"/>
      <color theme="1"/>
      <name val="Times New Roman"/>
      <family val="1"/>
      <charset val="204"/>
    </font>
    <font>
      <sz val="11"/>
      <name val="Calibri"/>
      <family val="2"/>
      <charset val="204"/>
      <scheme val="minor"/>
    </font>
    <font>
      <sz val="8"/>
      <color rgb="FF000000"/>
      <name val="Times New Roman"/>
      <family val="1"/>
      <charset val="204"/>
    </font>
    <font>
      <sz val="10"/>
      <color indexed="8"/>
      <name val="Arial Cyr"/>
      <charset val="204"/>
    </font>
    <font>
      <sz val="10"/>
      <name val="Arial Cyr"/>
      <charset val="204"/>
    </font>
    <font>
      <b/>
      <sz val="10"/>
      <color indexed="10"/>
      <name val="Arial Cyr"/>
      <charset val="204"/>
    </font>
    <font>
      <sz val="9"/>
      <color theme="1"/>
      <name val="Calibri"/>
      <family val="2"/>
      <charset val="204"/>
      <scheme val="minor"/>
    </font>
    <font>
      <sz val="10"/>
      <color indexed="10"/>
      <name val="Arial Cyr"/>
      <charset val="204"/>
    </font>
    <font>
      <b/>
      <sz val="10"/>
      <color rgb="FFFF0000"/>
      <name val="Calibri"/>
      <family val="2"/>
      <charset val="204"/>
      <scheme val="minor"/>
    </font>
    <font>
      <sz val="11"/>
      <color theme="10"/>
      <name val="Calibri"/>
      <family val="2"/>
      <charset val="204"/>
      <scheme val="minor"/>
    </font>
    <font>
      <b/>
      <sz val="14"/>
      <color theme="9" tint="-0.249977111117893"/>
      <name val="Calibri"/>
      <family val="2"/>
      <charset val="204"/>
      <scheme val="minor"/>
    </font>
    <font>
      <b/>
      <sz val="11"/>
      <color theme="10"/>
      <name val="Calibri"/>
      <family val="2"/>
      <charset val="204"/>
      <scheme val="minor"/>
    </font>
    <font>
      <b/>
      <sz val="12"/>
      <color theme="10"/>
      <name val="Calibri"/>
      <family val="2"/>
      <charset val="204"/>
      <scheme val="minor"/>
    </font>
    <font>
      <b/>
      <sz val="12"/>
      <color theme="3" tint="-0.249977111117893"/>
      <name val="Calibri"/>
      <family val="2"/>
      <charset val="204"/>
      <scheme val="minor"/>
    </font>
    <font>
      <b/>
      <sz val="12"/>
      <color theme="3" tint="-0.249977111117893"/>
      <name val="Arial Cyr"/>
      <charset val="204"/>
    </font>
    <font>
      <b/>
      <sz val="22"/>
      <color theme="1"/>
      <name val="Calibri"/>
      <family val="2"/>
      <charset val="204"/>
      <scheme val="minor"/>
    </font>
    <font>
      <b/>
      <sz val="12"/>
      <color theme="0"/>
      <name val="Calibri"/>
      <family val="2"/>
      <charset val="204"/>
      <scheme val="minor"/>
    </font>
    <font>
      <b/>
      <sz val="12"/>
      <name val="Calibri"/>
      <family val="2"/>
      <charset val="204"/>
      <scheme val="minor"/>
    </font>
    <font>
      <sz val="11"/>
      <color theme="1"/>
      <name val="Times New Roman"/>
      <family val="1"/>
      <charset val="204"/>
    </font>
    <font>
      <vertAlign val="superscript"/>
      <sz val="10"/>
      <color theme="1"/>
      <name val="Times New Roman"/>
      <family val="1"/>
      <charset val="204"/>
    </font>
    <font>
      <b/>
      <sz val="11"/>
      <color theme="1"/>
      <name val="Times New Roman"/>
      <family val="1"/>
      <charset val="204"/>
    </font>
    <font>
      <b/>
      <sz val="8"/>
      <color theme="10"/>
      <name val="Times New Roman"/>
      <family val="1"/>
      <charset val="204"/>
    </font>
    <font>
      <sz val="10"/>
      <name val="Times New Roman"/>
      <family val="1"/>
      <charset val="204"/>
    </font>
    <font>
      <b/>
      <sz val="8"/>
      <name val="Times New Roman"/>
      <family val="1"/>
      <charset val="204"/>
    </font>
    <font>
      <sz val="8"/>
      <name val="Times New Roman"/>
      <family val="1"/>
      <charset val="204"/>
    </font>
    <font>
      <b/>
      <sz val="10"/>
      <name val="Times New Roman"/>
      <family val="1"/>
      <charset val="204"/>
    </font>
    <font>
      <sz val="6"/>
      <name val="Times New Roman"/>
      <family val="1"/>
      <charset val="204"/>
    </font>
    <font>
      <b/>
      <sz val="9"/>
      <name val="Times New Roman"/>
      <family val="1"/>
      <charset val="204"/>
    </font>
    <font>
      <b/>
      <sz val="11"/>
      <name val="Calibri"/>
      <family val="2"/>
      <charset val="204"/>
      <scheme val="minor"/>
    </font>
    <font>
      <sz val="9"/>
      <name val="Times New Roman"/>
      <family val="1"/>
      <charset val="204"/>
    </font>
    <font>
      <vertAlign val="superscript"/>
      <sz val="9"/>
      <name val="Times New Roman"/>
      <family val="1"/>
      <charset val="204"/>
    </font>
    <font>
      <vertAlign val="superscript"/>
      <sz val="8"/>
      <name val="Times New Roman"/>
      <family val="1"/>
      <charset val="204"/>
    </font>
    <font>
      <sz val="7"/>
      <name val="Times New Roman"/>
      <family val="1"/>
      <charset val="204"/>
    </font>
    <font>
      <i/>
      <vertAlign val="superscript"/>
      <sz val="9"/>
      <name val="Times New Roman"/>
      <family val="1"/>
      <charset val="204"/>
    </font>
    <font>
      <sz val="11"/>
      <color theme="1"/>
      <name val="Calibri"/>
      <family val="2"/>
      <charset val="204"/>
      <scheme val="minor"/>
    </font>
    <font>
      <sz val="11"/>
      <name val="Times New Roman"/>
      <family val="1"/>
      <charset val="204"/>
    </font>
    <font>
      <b/>
      <sz val="6"/>
      <name val="Times New Roman"/>
      <family val="1"/>
      <charset val="204"/>
    </font>
    <font>
      <b/>
      <sz val="5"/>
      <name val="Times New Roman"/>
      <family val="1"/>
      <charset val="204"/>
    </font>
    <font>
      <sz val="8"/>
      <name val="Calibri"/>
      <family val="2"/>
      <charset val="204"/>
      <scheme val="minor"/>
    </font>
    <font>
      <i/>
      <sz val="8"/>
      <name val="Times New Roman"/>
      <family val="1"/>
      <charset val="204"/>
    </font>
    <font>
      <b/>
      <sz val="12"/>
      <name val="Times New Roman"/>
      <family val="1"/>
      <charset val="204"/>
    </font>
    <font>
      <i/>
      <sz val="9"/>
      <color theme="1"/>
      <name val="Times New Roman"/>
      <family val="1"/>
      <charset val="204"/>
    </font>
    <font>
      <b/>
      <sz val="12"/>
      <color theme="1"/>
      <name val="Times New Roman"/>
      <family val="1"/>
      <charset val="204"/>
    </font>
    <font>
      <sz val="9"/>
      <color rgb="FFFF0000"/>
      <name val="Times New Roman"/>
      <family val="1"/>
      <charset val="204"/>
    </font>
    <font>
      <b/>
      <sz val="8"/>
      <color rgb="FFFF0000"/>
      <name val="Times New Roman"/>
      <family val="1"/>
      <charset val="204"/>
    </font>
    <font>
      <sz val="8"/>
      <color theme="0" tint="-0.249977111117893"/>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9" tint="-0.499984740745262"/>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theme="5" tint="-0.499984740745262"/>
        <bgColor indexed="64"/>
      </patternFill>
    </fill>
    <fill>
      <patternFill patternType="solid">
        <fgColor theme="9" tint="0.39997558519241921"/>
        <bgColor indexed="64"/>
      </patternFill>
    </fill>
    <fill>
      <patternFill patternType="solid">
        <fgColor rgb="FFFFFF66"/>
        <bgColor indexed="64"/>
      </patternFill>
    </fill>
    <fill>
      <patternFill patternType="solid">
        <fgColor rgb="FFFFFFCC"/>
        <bgColor indexed="64"/>
      </patternFill>
    </fill>
  </fills>
  <borders count="379">
    <border>
      <left/>
      <right/>
      <top/>
      <bottom/>
      <diagonal/>
    </border>
    <border>
      <left/>
      <right/>
      <top style="medium">
        <color rgb="FFE36C0A"/>
      </top>
      <bottom/>
      <diagonal/>
    </border>
    <border>
      <left/>
      <right/>
      <top/>
      <bottom style="medium">
        <color rgb="FFE36C0A"/>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theme="9" tint="-0.249977111117893"/>
      </left>
      <right/>
      <top/>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style="medium">
        <color theme="9" tint="-0.249977111117893"/>
      </right>
      <top style="medium">
        <color theme="9" tint="-0.249977111117893"/>
      </top>
      <bottom style="medium">
        <color theme="9"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right style="medium">
        <color indexed="64"/>
      </right>
      <top/>
      <bottom style="medium">
        <color indexed="64"/>
      </bottom>
      <diagonal/>
    </border>
    <border>
      <left style="medium">
        <color theme="9" tint="-0.249977111117893"/>
      </left>
      <right style="medium">
        <color theme="9" tint="-0.249977111117893"/>
      </right>
      <top style="medium">
        <color theme="9" tint="-0.249977111117893"/>
      </top>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4659260841701"/>
      </right>
      <top/>
      <bottom/>
      <diagonal/>
    </border>
    <border>
      <left style="dashed">
        <color theme="1" tint="0.249977111117893"/>
      </left>
      <right/>
      <top/>
      <bottom/>
      <diagonal/>
    </border>
    <border>
      <left style="dashed">
        <color theme="1" tint="0.249977111117893"/>
      </left>
      <right style="dashed">
        <color theme="1" tint="0.249977111117893"/>
      </right>
      <top/>
      <bottom/>
      <diagonal/>
    </border>
    <border>
      <left/>
      <right/>
      <top style="dashed">
        <color theme="1" tint="0.249977111117893"/>
      </top>
      <bottom style="dashed">
        <color theme="1" tint="0.249977111117893"/>
      </bottom>
      <diagonal/>
    </border>
    <border>
      <left/>
      <right style="dashed">
        <color theme="1" tint="0.249977111117893"/>
      </right>
      <top style="dashed">
        <color theme="1" tint="0.249977111117893"/>
      </top>
      <bottom style="dashed">
        <color theme="1" tint="0.249977111117893"/>
      </bottom>
      <diagonal/>
    </border>
    <border>
      <left/>
      <right style="dashed">
        <color theme="1" tint="0.249977111117893"/>
      </right>
      <top/>
      <bottom style="dashed">
        <color theme="1" tint="0.249977111117893"/>
      </bottom>
      <diagonal/>
    </border>
    <border>
      <left/>
      <right style="dashed">
        <color theme="1" tint="0.249977111117893"/>
      </right>
      <top/>
      <bottom/>
      <diagonal/>
    </border>
    <border>
      <left style="dashed">
        <color theme="1" tint="0.249977111117893"/>
      </left>
      <right style="dashed">
        <color theme="1" tint="0.249977111117893"/>
      </right>
      <top/>
      <bottom style="dashed">
        <color theme="1" tint="0.249977111117893"/>
      </bottom>
      <diagonal/>
    </border>
    <border>
      <left style="dashed">
        <color theme="1" tint="0.249977111117893"/>
      </left>
      <right style="dashed">
        <color theme="1" tint="0.249977111117893"/>
      </right>
      <top style="dashed">
        <color theme="1" tint="0.249977111117893"/>
      </top>
      <bottom/>
      <diagonal/>
    </border>
    <border>
      <left/>
      <right/>
      <top/>
      <bottom style="dashed">
        <color theme="1" tint="0.249977111117893"/>
      </bottom>
      <diagonal/>
    </border>
    <border>
      <left/>
      <right/>
      <top style="dashed">
        <color theme="1" tint="0.249977111117893"/>
      </top>
      <bottom/>
      <diagonal/>
    </border>
    <border>
      <left/>
      <right style="dashed">
        <color theme="1" tint="0.249977111117893"/>
      </right>
      <top style="dashed">
        <color theme="1" tint="0.249977111117893"/>
      </top>
      <bottom/>
      <diagonal/>
    </border>
    <border>
      <left style="dashed">
        <color theme="1" tint="0.249977111117893"/>
      </left>
      <right style="medium">
        <color theme="1" tint="0.249977111117893"/>
      </right>
      <top style="dashed">
        <color theme="1" tint="0.249977111117893"/>
      </top>
      <bottom/>
      <diagonal/>
    </border>
    <border>
      <left style="dashed">
        <color theme="1" tint="0.249977111117893"/>
      </left>
      <right style="medium">
        <color theme="1" tint="0.249977111117893"/>
      </right>
      <top/>
      <bottom/>
      <diagonal/>
    </border>
    <border>
      <left style="dashed">
        <color theme="1" tint="0.249977111117893"/>
      </left>
      <right style="medium">
        <color theme="1" tint="0.249977111117893"/>
      </right>
      <top/>
      <bottom style="dashed">
        <color theme="1" tint="0.249977111117893"/>
      </bottom>
      <diagonal/>
    </border>
    <border>
      <left style="medium">
        <color theme="1" tint="0.249977111117893"/>
      </left>
      <right style="dashed">
        <color theme="1" tint="0.249977111117893"/>
      </right>
      <top style="medium">
        <color theme="1" tint="0.249977111117893"/>
      </top>
      <bottom/>
      <diagonal/>
    </border>
    <border>
      <left style="dashed">
        <color theme="1" tint="0.249977111117893"/>
      </left>
      <right style="medium">
        <color theme="1" tint="0.249977111117893"/>
      </right>
      <top style="medium">
        <color theme="1" tint="0.249977111117893"/>
      </top>
      <bottom/>
      <diagonal/>
    </border>
    <border>
      <left style="medium">
        <color theme="1" tint="0.249977111117893"/>
      </left>
      <right style="dashed">
        <color theme="1" tint="0.249977111117893"/>
      </right>
      <top/>
      <bottom/>
      <diagonal/>
    </border>
    <border>
      <left style="medium">
        <color theme="1" tint="0.249977111117893"/>
      </left>
      <right style="dashed">
        <color theme="1" tint="0.249977111117893"/>
      </right>
      <top/>
      <bottom style="medium">
        <color theme="1" tint="0.249977111117893"/>
      </bottom>
      <diagonal/>
    </border>
    <border>
      <left/>
      <right/>
      <top/>
      <bottom style="medium">
        <color theme="1" tint="0.249977111117893"/>
      </bottom>
      <diagonal/>
    </border>
    <border>
      <left style="dashed">
        <color theme="1" tint="0.249977111117893"/>
      </left>
      <right style="medium">
        <color theme="1" tint="0.249977111117893"/>
      </right>
      <top/>
      <bottom style="medium">
        <color theme="1" tint="0.249977111117893"/>
      </bottom>
      <diagonal/>
    </border>
    <border>
      <left style="dashed">
        <color theme="1" tint="0.249977111117893"/>
      </left>
      <right style="dashed">
        <color theme="1" tint="0.249977111117893"/>
      </right>
      <top style="medium">
        <color theme="1" tint="0.249977111117893"/>
      </top>
      <bottom/>
      <diagonal/>
    </border>
    <border>
      <left style="medium">
        <color theme="1" tint="0.249977111117893"/>
      </left>
      <right style="dashed">
        <color theme="1" tint="0.249977111117893"/>
      </right>
      <top style="dashed">
        <color theme="1" tint="0.249977111117893"/>
      </top>
      <bottom/>
      <diagonal/>
    </border>
    <border>
      <left style="dashed">
        <color theme="1" tint="0.249977111117893"/>
      </left>
      <right style="dashed">
        <color theme="1" tint="0.249977111117893"/>
      </right>
      <top/>
      <bottom style="medium">
        <color theme="1" tint="0.249977111117893"/>
      </bottom>
      <diagonal/>
    </border>
    <border>
      <left style="medium">
        <color theme="1" tint="0.249977111117893"/>
      </left>
      <right/>
      <top style="medium">
        <color theme="1" tint="0.249977111117893"/>
      </top>
      <bottom/>
      <diagonal/>
    </border>
    <border>
      <left style="medium">
        <color theme="1" tint="0.249977111117893"/>
      </left>
      <right/>
      <top/>
      <bottom/>
      <diagonal/>
    </border>
    <border>
      <left style="medium">
        <color theme="1" tint="0.249977111117893"/>
      </left>
      <right/>
      <top/>
      <bottom style="medium">
        <color theme="1" tint="0.249977111117893"/>
      </bottom>
      <diagonal/>
    </border>
    <border>
      <left/>
      <right style="dashed">
        <color theme="1" tint="0.249977111117893"/>
      </right>
      <top/>
      <bottom style="medium">
        <color indexed="64"/>
      </bottom>
      <diagonal/>
    </border>
    <border>
      <left/>
      <right/>
      <top/>
      <bottom style="medium">
        <color indexed="64"/>
      </bottom>
      <diagonal/>
    </border>
    <border>
      <left style="dashed">
        <color theme="1" tint="0.249977111117893"/>
      </left>
      <right style="medium">
        <color indexed="64"/>
      </right>
      <top/>
      <bottom/>
      <diagonal/>
    </border>
    <border>
      <left style="dashed">
        <color theme="1" tint="0.249977111117893"/>
      </left>
      <right style="medium">
        <color indexed="64"/>
      </right>
      <top/>
      <bottom style="dashed">
        <color theme="1" tint="0.249977111117893"/>
      </bottom>
      <diagonal/>
    </border>
    <border>
      <left style="dashed">
        <color theme="1" tint="0.249977111117893"/>
      </left>
      <right style="medium">
        <color indexed="64"/>
      </right>
      <top style="dashed">
        <color theme="1" tint="0.249977111117893"/>
      </top>
      <bottom style="dashed">
        <color theme="1" tint="0.249977111117893"/>
      </bottom>
      <diagonal/>
    </border>
    <border>
      <left style="dashed">
        <color theme="1" tint="0.249977111117893"/>
      </left>
      <right style="medium">
        <color indexed="64"/>
      </right>
      <top style="dashed">
        <color theme="1" tint="0.249977111117893"/>
      </top>
      <bottom/>
      <diagonal/>
    </border>
    <border>
      <left/>
      <right/>
      <top style="dashed">
        <color theme="1" tint="0.249977111117893"/>
      </top>
      <bottom style="medium">
        <color indexed="64"/>
      </bottom>
      <diagonal/>
    </border>
    <border>
      <left/>
      <right style="dashed">
        <color theme="1" tint="0.249977111117893"/>
      </right>
      <top style="dashed">
        <color theme="1" tint="0.249977111117893"/>
      </top>
      <bottom style="medium">
        <color indexed="64"/>
      </bottom>
      <diagonal/>
    </border>
    <border>
      <left style="dashed">
        <color theme="1" tint="0.249977111117893"/>
      </left>
      <right style="medium">
        <color indexed="64"/>
      </right>
      <top style="dashed">
        <color theme="1" tint="0.249977111117893"/>
      </top>
      <bottom style="medium">
        <color indexed="64"/>
      </bottom>
      <diagonal/>
    </border>
    <border>
      <left/>
      <right style="medium">
        <color indexed="64"/>
      </right>
      <top/>
      <bottom/>
      <diagonal/>
    </border>
    <border>
      <left/>
      <right style="medium">
        <color indexed="64"/>
      </right>
      <top/>
      <bottom style="dashed">
        <color theme="1" tint="0.249977111117893"/>
      </bottom>
      <diagonal/>
    </border>
    <border>
      <left/>
      <right style="dashed">
        <color indexed="64"/>
      </right>
      <top/>
      <bottom/>
      <diagonal/>
    </border>
    <border>
      <left style="dashed">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diagonal/>
    </border>
    <border>
      <left style="dashed">
        <color indexed="64"/>
      </left>
      <right style="medium">
        <color indexed="64"/>
      </right>
      <top/>
      <bottom/>
      <diagonal/>
    </border>
    <border>
      <left style="dashed">
        <color indexed="64"/>
      </left>
      <right style="medium">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medium">
        <color indexed="64"/>
      </left>
      <right/>
      <top style="dashed">
        <color indexed="64"/>
      </top>
      <bottom style="dashed">
        <color indexed="64"/>
      </bottom>
      <diagonal/>
    </border>
    <border>
      <left style="medium">
        <color indexed="64"/>
      </left>
      <right style="dashed">
        <color indexed="64"/>
      </right>
      <top style="dashed">
        <color indexed="64"/>
      </top>
      <bottom/>
      <diagonal/>
    </border>
    <border>
      <left style="medium">
        <color indexed="64"/>
      </left>
      <right/>
      <top style="dashed">
        <color indexed="64"/>
      </top>
      <bottom/>
      <diagonal/>
    </border>
    <border>
      <left style="medium">
        <color indexed="64"/>
      </left>
      <right style="dashed">
        <color indexed="64"/>
      </right>
      <top/>
      <bottom style="dashed">
        <color indexed="64"/>
      </bottom>
      <diagonal/>
    </border>
    <border>
      <left style="medium">
        <color indexed="64"/>
      </left>
      <right/>
      <top/>
      <bottom style="dashed">
        <color indexed="64"/>
      </bottom>
      <diagonal/>
    </border>
    <border>
      <left style="medium">
        <color indexed="64"/>
      </left>
      <right style="dashed">
        <color indexed="64"/>
      </right>
      <top/>
      <bottom style="medium">
        <color indexed="64"/>
      </bottom>
      <diagonal/>
    </border>
    <border>
      <left/>
      <right style="dashed">
        <color indexed="64"/>
      </right>
      <top/>
      <bottom style="medium">
        <color indexed="64"/>
      </bottom>
      <diagonal/>
    </border>
    <border>
      <left/>
      <right style="medium">
        <color indexed="64"/>
      </right>
      <top style="medium">
        <color indexed="64"/>
      </top>
      <bottom style="dashed">
        <color indexed="64"/>
      </bottom>
      <diagonal/>
    </border>
    <border>
      <left style="dashed">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right/>
      <top style="medium">
        <color indexed="64"/>
      </top>
      <bottom/>
      <diagonal/>
    </border>
    <border>
      <left/>
      <right/>
      <top style="medium">
        <color indexed="64"/>
      </top>
      <bottom style="dashed">
        <color indexed="64"/>
      </bottom>
      <diagonal/>
    </border>
    <border>
      <left style="medium">
        <color indexed="64"/>
      </left>
      <right style="dashed">
        <color indexed="64"/>
      </right>
      <top/>
      <bottom/>
      <diagonal/>
    </border>
    <border>
      <left/>
      <right style="medium">
        <color indexed="64"/>
      </right>
      <top style="dashed">
        <color indexed="64"/>
      </top>
      <bottom/>
      <diagonal/>
    </border>
    <border>
      <left/>
      <right style="medium">
        <color indexed="64"/>
      </right>
      <top/>
      <bottom style="dashed">
        <color indexed="64"/>
      </bottom>
      <diagonal/>
    </border>
    <border>
      <left style="dashed">
        <color indexed="64"/>
      </left>
      <right style="medium">
        <color indexed="64"/>
      </right>
      <top style="medium">
        <color indexed="64"/>
      </top>
      <bottom/>
      <diagonal/>
    </border>
    <border>
      <left/>
      <right style="dashed">
        <color indexed="64"/>
      </right>
      <top style="medium">
        <color indexed="64"/>
      </top>
      <bottom/>
      <diagonal/>
    </border>
    <border>
      <left style="dashed">
        <color indexed="64"/>
      </left>
      <right/>
      <top style="medium">
        <color rgb="FFE36C0A"/>
      </top>
      <bottom style="dashed">
        <color indexed="64"/>
      </bottom>
      <diagonal/>
    </border>
    <border>
      <left style="dashed">
        <color indexed="64"/>
      </left>
      <right/>
      <top style="dashed">
        <color indexed="64"/>
      </top>
      <bottom style="medium">
        <color rgb="FFE36C0A"/>
      </bottom>
      <diagonal/>
    </border>
    <border>
      <left/>
      <right/>
      <top style="medium">
        <color rgb="FFE36C0A"/>
      </top>
      <bottom style="dashed">
        <color indexed="64"/>
      </bottom>
      <diagonal/>
    </border>
    <border>
      <left/>
      <right/>
      <top style="dashed">
        <color indexed="64"/>
      </top>
      <bottom style="medium">
        <color rgb="FFE36C0A"/>
      </bottom>
      <diagonal/>
    </border>
    <border>
      <left/>
      <right style="medium">
        <color indexed="64"/>
      </right>
      <top style="dashed">
        <color indexed="64"/>
      </top>
      <bottom style="dashed">
        <color indexed="64"/>
      </bottom>
      <diagonal/>
    </border>
    <border>
      <left style="medium">
        <color indexed="64"/>
      </left>
      <right/>
      <top/>
      <bottom/>
      <diagonal/>
    </border>
    <border>
      <left/>
      <right/>
      <top style="dashed">
        <color indexed="64"/>
      </top>
      <bottom style="medium">
        <color indexed="64"/>
      </bottom>
      <diagonal/>
    </border>
    <border>
      <left style="medium">
        <color indexed="64"/>
      </left>
      <right/>
      <top style="medium">
        <color indexed="64"/>
      </top>
      <bottom/>
      <diagonal/>
    </border>
    <border>
      <left style="dashed">
        <color indexed="64"/>
      </left>
      <right style="dashed">
        <color indexed="64"/>
      </right>
      <top/>
      <bottom/>
      <diagonal/>
    </border>
    <border>
      <left style="dashed">
        <color indexed="64"/>
      </left>
      <right style="dashed">
        <color indexed="64"/>
      </right>
      <top/>
      <bottom style="dashed">
        <color indexed="64"/>
      </bottom>
      <diagonal/>
    </border>
    <border>
      <left style="dashed">
        <color theme="1"/>
      </left>
      <right style="dashed">
        <color theme="1"/>
      </right>
      <top style="dashed">
        <color theme="1"/>
      </top>
      <bottom style="dashed">
        <color theme="1"/>
      </bottom>
      <diagonal/>
    </border>
    <border>
      <left/>
      <right style="dashed">
        <color theme="1"/>
      </right>
      <top/>
      <bottom/>
      <diagonal/>
    </border>
    <border>
      <left/>
      <right/>
      <top style="dashed">
        <color theme="1"/>
      </top>
      <bottom style="dashed">
        <color theme="1"/>
      </bottom>
      <diagonal/>
    </border>
    <border>
      <left/>
      <right style="dashed">
        <color theme="1"/>
      </right>
      <top style="dashed">
        <color theme="1"/>
      </top>
      <bottom style="dashed">
        <color theme="1"/>
      </bottom>
      <diagonal/>
    </border>
    <border>
      <left/>
      <right/>
      <top/>
      <bottom style="dashed">
        <color theme="1"/>
      </bottom>
      <diagonal/>
    </border>
    <border>
      <left/>
      <right style="dashed">
        <color theme="1"/>
      </right>
      <top/>
      <bottom style="dashed">
        <color theme="1"/>
      </bottom>
      <diagonal/>
    </border>
    <border>
      <left style="dashed">
        <color theme="1"/>
      </left>
      <right style="dashed">
        <color theme="1"/>
      </right>
      <top/>
      <bottom/>
      <diagonal/>
    </border>
    <border>
      <left style="dashed">
        <color theme="1"/>
      </left>
      <right style="dashed">
        <color theme="1"/>
      </right>
      <top/>
      <bottom style="dashed">
        <color theme="1"/>
      </bottom>
      <diagonal/>
    </border>
    <border>
      <left style="dashed">
        <color theme="1"/>
      </left>
      <right/>
      <top style="dashed">
        <color theme="1"/>
      </top>
      <bottom style="dashed">
        <color theme="1"/>
      </bottom>
      <diagonal/>
    </border>
    <border>
      <left style="dashed">
        <color theme="1"/>
      </left>
      <right/>
      <top/>
      <bottom/>
      <diagonal/>
    </border>
    <border>
      <left style="dashed">
        <color theme="1"/>
      </left>
      <right/>
      <top/>
      <bottom style="dashed">
        <color theme="1"/>
      </bottom>
      <diagonal/>
    </border>
    <border>
      <left style="dashed">
        <color theme="1"/>
      </left>
      <right style="dashed">
        <color theme="1"/>
      </right>
      <top style="dashed">
        <color theme="1"/>
      </top>
      <bottom/>
      <diagonal/>
    </border>
    <border>
      <left/>
      <right style="dashed">
        <color theme="1"/>
      </right>
      <top style="dashed">
        <color theme="1"/>
      </top>
      <bottom/>
      <diagonal/>
    </border>
    <border>
      <left/>
      <right/>
      <top/>
      <bottom style="medium">
        <color theme="1"/>
      </bottom>
      <diagonal/>
    </border>
    <border>
      <left style="dashed">
        <color theme="1"/>
      </left>
      <right style="dashed">
        <color theme="1"/>
      </right>
      <top/>
      <bottom style="medium">
        <color theme="1"/>
      </bottom>
      <diagonal/>
    </border>
    <border>
      <left style="dashed">
        <color theme="1"/>
      </left>
      <right/>
      <top/>
      <bottom style="medium">
        <color theme="1"/>
      </bottom>
      <diagonal/>
    </border>
    <border>
      <left/>
      <right style="medium">
        <color theme="1"/>
      </right>
      <top/>
      <bottom/>
      <diagonal/>
    </border>
    <border>
      <left/>
      <right style="dashed">
        <color theme="1"/>
      </right>
      <top/>
      <bottom style="medium">
        <color theme="1"/>
      </bottom>
      <diagonal/>
    </border>
    <border>
      <left/>
      <right style="medium">
        <color theme="1"/>
      </right>
      <top/>
      <bottom style="dashed">
        <color theme="1"/>
      </bottom>
      <diagonal/>
    </border>
    <border>
      <left style="dashed">
        <color theme="1"/>
      </left>
      <right style="medium">
        <color theme="1"/>
      </right>
      <top style="dashed">
        <color theme="1"/>
      </top>
      <bottom/>
      <diagonal/>
    </border>
    <border>
      <left style="dashed">
        <color theme="1"/>
      </left>
      <right style="medium">
        <color theme="1"/>
      </right>
      <top/>
      <bottom style="dashed">
        <color theme="1"/>
      </bottom>
      <diagonal/>
    </border>
    <border>
      <left style="dashed">
        <color theme="1"/>
      </left>
      <right style="medium">
        <color theme="1"/>
      </right>
      <top/>
      <bottom/>
      <diagonal/>
    </border>
    <border>
      <left/>
      <right style="medium">
        <color theme="1"/>
      </right>
      <top style="dashed">
        <color theme="1"/>
      </top>
      <bottom style="dashed">
        <color theme="1"/>
      </bottom>
      <diagonal/>
    </border>
    <border>
      <left style="dashed">
        <color theme="1"/>
      </left>
      <right style="medium">
        <color theme="1"/>
      </right>
      <top/>
      <bottom style="medium">
        <color theme="1"/>
      </bottom>
      <diagonal/>
    </border>
    <border>
      <left/>
      <right style="medium">
        <color theme="1"/>
      </right>
      <top/>
      <bottom style="medium">
        <color theme="1"/>
      </bottom>
      <diagonal/>
    </border>
    <border>
      <left/>
      <right style="dashed">
        <color theme="1"/>
      </right>
      <top style="dashed">
        <color theme="1"/>
      </top>
      <bottom style="medium">
        <color theme="1"/>
      </bottom>
      <diagonal/>
    </border>
    <border>
      <left style="dashed">
        <color theme="1"/>
      </left>
      <right style="dashed">
        <color theme="1"/>
      </right>
      <top style="dashed">
        <color theme="1"/>
      </top>
      <bottom style="medium">
        <color theme="1"/>
      </bottom>
      <diagonal/>
    </border>
    <border>
      <left style="dashed">
        <color theme="1"/>
      </left>
      <right style="medium">
        <color theme="1"/>
      </right>
      <top style="dashed">
        <color theme="1"/>
      </top>
      <bottom style="dashed">
        <color theme="1"/>
      </bottom>
      <diagonal/>
    </border>
    <border>
      <left style="medium">
        <color theme="1" tint="0.249977111117893"/>
      </left>
      <right style="dashed">
        <color theme="1"/>
      </right>
      <top/>
      <bottom/>
      <diagonal/>
    </border>
    <border>
      <left style="dashed">
        <color theme="1"/>
      </left>
      <right style="dashed">
        <color theme="1"/>
      </right>
      <top/>
      <bottom style="medium">
        <color theme="1" tint="0.249977111117893"/>
      </bottom>
      <diagonal/>
    </border>
    <border>
      <left/>
      <right style="dashed">
        <color theme="1"/>
      </right>
      <top/>
      <bottom style="medium">
        <color theme="1" tint="0.249977111117893"/>
      </bottom>
      <diagonal/>
    </border>
    <border>
      <left/>
      <right style="dashed">
        <color theme="1" tint="0.249977111117893"/>
      </right>
      <top style="medium">
        <color theme="1" tint="0.249977111117893"/>
      </top>
      <bottom/>
      <diagonal/>
    </border>
    <border>
      <left/>
      <right style="dashed">
        <color theme="1" tint="0.249977111117893"/>
      </right>
      <top/>
      <bottom style="medium">
        <color theme="1" tint="0.249977111117893"/>
      </bottom>
      <diagonal/>
    </border>
    <border>
      <left style="medium">
        <color theme="1"/>
      </left>
      <right/>
      <top style="medium">
        <color theme="1" tint="0.249977111117893"/>
      </top>
      <bottom style="dashed">
        <color theme="1"/>
      </bottom>
      <diagonal/>
    </border>
    <border>
      <left/>
      <right/>
      <top style="medium">
        <color theme="1" tint="0.249977111117893"/>
      </top>
      <bottom style="dashed">
        <color theme="1"/>
      </bottom>
      <diagonal/>
    </border>
    <border>
      <left/>
      <right style="dashed">
        <color theme="1"/>
      </right>
      <top style="medium">
        <color theme="1" tint="0.249977111117893"/>
      </top>
      <bottom style="dashed">
        <color theme="1"/>
      </bottom>
      <diagonal/>
    </border>
    <border>
      <left style="dashed">
        <color theme="1"/>
      </left>
      <right/>
      <top style="medium">
        <color theme="1" tint="0.249977111117893"/>
      </top>
      <bottom style="dashed">
        <color theme="1"/>
      </bottom>
      <diagonal/>
    </border>
    <border>
      <left style="dashed">
        <color theme="1"/>
      </left>
      <right style="dashed">
        <color theme="1"/>
      </right>
      <top style="medium">
        <color theme="1" tint="0.249977111117893"/>
      </top>
      <bottom style="dashed">
        <color theme="1"/>
      </bottom>
      <diagonal/>
    </border>
    <border>
      <left/>
      <right style="dashed">
        <color theme="1"/>
      </right>
      <top style="dashed">
        <color theme="1" tint="0.249977111117893"/>
      </top>
      <bottom/>
      <diagonal/>
    </border>
    <border>
      <left/>
      <right style="dashed">
        <color theme="1"/>
      </right>
      <top/>
      <bottom style="dashed">
        <color theme="1" tint="0.249977111117893"/>
      </bottom>
      <diagonal/>
    </border>
    <border>
      <left style="medium">
        <color theme="1"/>
      </left>
      <right style="dashed">
        <color theme="1"/>
      </right>
      <top style="medium">
        <color theme="1" tint="0.249977111117893"/>
      </top>
      <bottom style="dashed">
        <color theme="1"/>
      </bottom>
      <diagonal/>
    </border>
    <border>
      <left style="medium">
        <color theme="1"/>
      </left>
      <right style="dashed">
        <color theme="1"/>
      </right>
      <top style="dashed">
        <color theme="1"/>
      </top>
      <bottom style="dashed">
        <color theme="1"/>
      </bottom>
      <diagonal/>
    </border>
    <border>
      <left style="dashed">
        <color indexed="64"/>
      </left>
      <right style="dashed">
        <color indexed="64"/>
      </right>
      <top/>
      <bottom style="medium">
        <color indexed="64"/>
      </bottom>
      <diagonal/>
    </border>
    <border>
      <left style="dashed">
        <color theme="1"/>
      </left>
      <right style="medium">
        <color theme="1"/>
      </right>
      <top style="dashed">
        <color theme="1"/>
      </top>
      <bottom style="medium">
        <color theme="1"/>
      </bottom>
      <diagonal/>
    </border>
    <border>
      <left style="dashed">
        <color theme="1"/>
      </left>
      <right style="medium">
        <color theme="1"/>
      </right>
      <top style="medium">
        <color theme="1"/>
      </top>
      <bottom style="dashed">
        <color theme="1"/>
      </bottom>
      <diagonal/>
    </border>
    <border>
      <left style="dashed">
        <color theme="1"/>
      </left>
      <right/>
      <top style="dashed">
        <color theme="1"/>
      </top>
      <bottom style="medium">
        <color theme="1"/>
      </bottom>
      <diagonal/>
    </border>
    <border>
      <left style="medium">
        <color theme="1"/>
      </left>
      <right style="dashed">
        <color theme="1"/>
      </right>
      <top style="medium">
        <color theme="1"/>
      </top>
      <bottom style="dashed">
        <color theme="1"/>
      </bottom>
      <diagonal/>
    </border>
    <border>
      <left style="medium">
        <color theme="1"/>
      </left>
      <right style="dashed">
        <color theme="1"/>
      </right>
      <top style="dashed">
        <color theme="1"/>
      </top>
      <bottom style="medium">
        <color theme="1"/>
      </bottom>
      <diagonal/>
    </border>
    <border>
      <left style="medium">
        <color theme="1"/>
      </left>
      <right style="medium">
        <color theme="1"/>
      </right>
      <top style="dashed">
        <color theme="1"/>
      </top>
      <bottom style="dashed">
        <color theme="1"/>
      </bottom>
      <diagonal/>
    </border>
    <border>
      <left style="medium">
        <color theme="1"/>
      </left>
      <right style="dashed">
        <color theme="1"/>
      </right>
      <top/>
      <bottom style="dashed">
        <color theme="1"/>
      </bottom>
      <diagonal/>
    </border>
    <border>
      <left/>
      <right style="medium">
        <color theme="1"/>
      </right>
      <top style="dashed">
        <color theme="1"/>
      </top>
      <bottom style="medium">
        <color theme="1"/>
      </bottom>
      <diagonal/>
    </border>
    <border>
      <left style="medium">
        <color theme="1"/>
      </left>
      <right style="medium">
        <color theme="1"/>
      </right>
      <top style="dashed">
        <color theme="1"/>
      </top>
      <bottom style="medium">
        <color theme="1"/>
      </bottom>
      <diagonal/>
    </border>
    <border>
      <left style="medium">
        <color theme="1"/>
      </left>
      <right style="medium">
        <color theme="1"/>
      </right>
      <top/>
      <bottom style="dashed">
        <color theme="1"/>
      </bottom>
      <diagonal/>
    </border>
    <border>
      <left style="dashed">
        <color theme="1"/>
      </left>
      <right/>
      <top style="medium">
        <color theme="1"/>
      </top>
      <bottom/>
      <diagonal/>
    </border>
    <border>
      <left/>
      <right/>
      <top style="medium">
        <color theme="1"/>
      </top>
      <bottom/>
      <diagonal/>
    </border>
    <border>
      <left style="dashed">
        <color theme="1"/>
      </left>
      <right style="dashed">
        <color theme="1"/>
      </right>
      <top style="medium">
        <color theme="1"/>
      </top>
      <bottom style="dashed">
        <color theme="1"/>
      </bottom>
      <diagonal/>
    </border>
    <border>
      <left style="medium">
        <color theme="1"/>
      </left>
      <right style="medium">
        <color theme="1"/>
      </right>
      <top style="medium">
        <color theme="1"/>
      </top>
      <bottom style="dashed">
        <color theme="1"/>
      </bottom>
      <diagonal/>
    </border>
    <border>
      <left style="dashed">
        <color theme="1"/>
      </left>
      <right/>
      <top style="medium">
        <color theme="1"/>
      </top>
      <bottom style="dashed">
        <color theme="1"/>
      </bottom>
      <diagonal/>
    </border>
    <border>
      <left style="dashed">
        <color theme="1"/>
      </left>
      <right style="medium">
        <color theme="1"/>
      </right>
      <top style="medium">
        <color theme="1"/>
      </top>
      <bottom style="medium">
        <color theme="1"/>
      </bottom>
      <diagonal/>
    </border>
    <border>
      <left style="medium">
        <color theme="1"/>
      </left>
      <right style="dashed">
        <color theme="1"/>
      </right>
      <top style="medium">
        <color theme="1"/>
      </top>
      <bottom style="medium">
        <color theme="1"/>
      </bottom>
      <diagonal/>
    </border>
    <border>
      <left style="dashed">
        <color theme="1"/>
      </left>
      <right style="dashed">
        <color theme="1"/>
      </right>
      <top style="medium">
        <color theme="1"/>
      </top>
      <bottom style="medium">
        <color theme="1"/>
      </bottom>
      <diagonal/>
    </border>
    <border>
      <left style="medium">
        <color theme="1"/>
      </left>
      <right/>
      <top style="dashed">
        <color theme="1"/>
      </top>
      <bottom style="dashed">
        <color theme="1"/>
      </bottom>
      <diagonal/>
    </border>
    <border>
      <left style="medium">
        <color theme="1"/>
      </left>
      <right/>
      <top/>
      <bottom style="dashed">
        <color theme="1"/>
      </bottom>
      <diagonal/>
    </border>
    <border>
      <left style="medium">
        <color theme="1"/>
      </left>
      <right/>
      <top style="medium">
        <color theme="1"/>
      </top>
      <bottom style="dashed">
        <color theme="1"/>
      </bottom>
      <diagonal/>
    </border>
    <border>
      <left/>
      <right/>
      <top style="medium">
        <color theme="1"/>
      </top>
      <bottom style="dashed">
        <color theme="1"/>
      </bottom>
      <diagonal/>
    </border>
    <border>
      <left/>
      <right style="medium">
        <color theme="1"/>
      </right>
      <top style="medium">
        <color theme="1"/>
      </top>
      <bottom style="dashed">
        <color theme="1"/>
      </bottom>
      <diagonal/>
    </border>
    <border>
      <left style="medium">
        <color theme="1"/>
      </left>
      <right style="dashed">
        <color theme="1"/>
      </right>
      <top style="dashed">
        <color theme="1"/>
      </top>
      <bottom/>
      <diagonal/>
    </border>
    <border>
      <left/>
      <right/>
      <top style="dashed">
        <color theme="1"/>
      </top>
      <bottom style="medium">
        <color theme="1"/>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medium">
        <color indexed="64"/>
      </right>
      <top style="medium">
        <color indexed="64"/>
      </top>
      <bottom/>
      <diagonal/>
    </border>
    <border>
      <left style="medium">
        <color theme="1"/>
      </left>
      <right style="medium">
        <color theme="1"/>
      </right>
      <top style="dashed">
        <color theme="1"/>
      </top>
      <bottom/>
      <diagonal/>
    </border>
    <border>
      <left style="medium">
        <color indexed="64"/>
      </left>
      <right style="medium">
        <color indexed="64"/>
      </right>
      <top style="medium">
        <color indexed="64"/>
      </top>
      <bottom style="dashed">
        <color theme="1"/>
      </bottom>
      <diagonal/>
    </border>
    <border>
      <left style="medium">
        <color indexed="64"/>
      </left>
      <right style="medium">
        <color indexed="64"/>
      </right>
      <top style="dashed">
        <color theme="1"/>
      </top>
      <bottom style="dashed">
        <color theme="1"/>
      </bottom>
      <diagonal/>
    </border>
    <border>
      <left style="medium">
        <color indexed="64"/>
      </left>
      <right style="medium">
        <color indexed="64"/>
      </right>
      <top style="dashed">
        <color theme="1"/>
      </top>
      <bottom style="medium">
        <color indexed="64"/>
      </bottom>
      <diagonal/>
    </border>
    <border>
      <left style="dotted">
        <color theme="1"/>
      </left>
      <right style="dotted">
        <color theme="1"/>
      </right>
      <top style="medium">
        <color theme="1"/>
      </top>
      <bottom style="dotted">
        <color theme="1"/>
      </bottom>
      <diagonal/>
    </border>
    <border>
      <left style="dotted">
        <color theme="1"/>
      </left>
      <right style="medium">
        <color theme="1"/>
      </right>
      <top style="medium">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medium">
        <color theme="1"/>
      </right>
      <top style="dotted">
        <color theme="1"/>
      </top>
      <bottom style="dotted">
        <color theme="1"/>
      </bottom>
      <diagonal/>
    </border>
    <border>
      <left style="dotted">
        <color theme="1"/>
      </left>
      <right style="dotted">
        <color theme="1"/>
      </right>
      <top style="dotted">
        <color theme="1"/>
      </top>
      <bottom style="medium">
        <color theme="1"/>
      </bottom>
      <diagonal/>
    </border>
    <border>
      <left style="dotted">
        <color theme="1"/>
      </left>
      <right style="medium">
        <color theme="1"/>
      </right>
      <top style="dotted">
        <color theme="1"/>
      </top>
      <bottom style="medium">
        <color theme="1"/>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rgb="FFE36C0A"/>
      </top>
      <bottom style="medium">
        <color indexed="64"/>
      </bottom>
      <diagonal/>
    </border>
    <border>
      <left/>
      <right style="medium">
        <color indexed="64"/>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style="dashed">
        <color theme="1"/>
      </right>
      <top style="medium">
        <color indexed="64"/>
      </top>
      <bottom style="dashed">
        <color theme="1"/>
      </bottom>
      <diagonal/>
    </border>
    <border>
      <left style="dashed">
        <color theme="1"/>
      </left>
      <right style="medium">
        <color indexed="64"/>
      </right>
      <top style="medium">
        <color indexed="64"/>
      </top>
      <bottom style="dashed">
        <color theme="1"/>
      </bottom>
      <diagonal/>
    </border>
    <border>
      <left style="medium">
        <color indexed="64"/>
      </left>
      <right style="dashed">
        <color theme="1"/>
      </right>
      <top style="dashed">
        <color theme="1"/>
      </top>
      <bottom style="dashed">
        <color theme="1"/>
      </bottom>
      <diagonal/>
    </border>
    <border>
      <left style="dashed">
        <color theme="1"/>
      </left>
      <right style="medium">
        <color indexed="64"/>
      </right>
      <top style="dashed">
        <color theme="1"/>
      </top>
      <bottom style="dashed">
        <color theme="1"/>
      </bottom>
      <diagonal/>
    </border>
    <border>
      <left style="medium">
        <color indexed="64"/>
      </left>
      <right style="dashed">
        <color theme="1"/>
      </right>
      <top style="dashed">
        <color theme="1"/>
      </top>
      <bottom style="medium">
        <color indexed="64"/>
      </bottom>
      <diagonal/>
    </border>
    <border>
      <left style="dashed">
        <color theme="1"/>
      </left>
      <right style="medium">
        <color indexed="64"/>
      </right>
      <top style="dashed">
        <color theme="1"/>
      </top>
      <bottom style="medium">
        <color indexed="64"/>
      </bottom>
      <diagonal/>
    </border>
    <border>
      <left style="medium">
        <color indexed="64"/>
      </left>
      <right style="dashed">
        <color theme="1"/>
      </right>
      <top style="medium">
        <color indexed="64"/>
      </top>
      <bottom/>
      <diagonal/>
    </border>
    <border>
      <left style="medium">
        <color indexed="64"/>
      </left>
      <right style="dashed">
        <color theme="1"/>
      </right>
      <top/>
      <bottom/>
      <diagonal/>
    </border>
    <border>
      <left style="medium">
        <color indexed="64"/>
      </left>
      <right style="dashed">
        <color theme="1"/>
      </right>
      <top/>
      <bottom style="medium">
        <color indexed="64"/>
      </bottom>
      <diagonal/>
    </border>
    <border>
      <left style="medium">
        <color indexed="64"/>
      </left>
      <right style="dotted">
        <color theme="1"/>
      </right>
      <top style="dotted">
        <color theme="1"/>
      </top>
      <bottom style="dotted">
        <color theme="1"/>
      </bottom>
      <diagonal/>
    </border>
    <border>
      <left style="dotted">
        <color theme="1"/>
      </left>
      <right style="medium">
        <color indexed="64"/>
      </right>
      <top style="dotted">
        <color theme="1"/>
      </top>
      <bottom style="dotted">
        <color theme="1"/>
      </bottom>
      <diagonal/>
    </border>
    <border>
      <left style="medium">
        <color theme="1"/>
      </left>
      <right/>
      <top style="dashed">
        <color theme="1"/>
      </top>
      <bottom style="medium">
        <color theme="1"/>
      </bottom>
      <diagonal/>
    </border>
    <border>
      <left style="medium">
        <color indexed="64"/>
      </left>
      <right style="dotted">
        <color theme="1"/>
      </right>
      <top style="dotted">
        <color theme="1"/>
      </top>
      <bottom style="medium">
        <color indexed="64"/>
      </bottom>
      <diagonal/>
    </border>
    <border>
      <left style="dotted">
        <color theme="1"/>
      </left>
      <right/>
      <top style="dotted">
        <color theme="1"/>
      </top>
      <bottom style="medium">
        <color indexed="64"/>
      </bottom>
      <diagonal/>
    </border>
    <border>
      <left style="medium">
        <color indexed="64"/>
      </left>
      <right style="medium">
        <color indexed="64"/>
      </right>
      <top style="dotted">
        <color theme="1"/>
      </top>
      <bottom style="medium">
        <color indexed="64"/>
      </bottom>
      <diagonal/>
    </border>
    <border>
      <left style="dashed">
        <color theme="1"/>
      </left>
      <right style="dashed">
        <color theme="1"/>
      </right>
      <top style="medium">
        <color indexed="64"/>
      </top>
      <bottom style="dashed">
        <color theme="1"/>
      </bottom>
      <diagonal/>
    </border>
    <border>
      <left style="dashed">
        <color theme="1"/>
      </left>
      <right style="dashed">
        <color theme="1"/>
      </right>
      <top style="dashed">
        <color theme="1"/>
      </top>
      <bottom style="medium">
        <color indexed="64"/>
      </bottom>
      <diagonal/>
    </border>
    <border>
      <left/>
      <right style="medium">
        <color theme="1"/>
      </right>
      <top style="medium">
        <color theme="1"/>
      </top>
      <bottom/>
      <diagonal/>
    </border>
    <border>
      <left style="medium">
        <color indexed="64"/>
      </left>
      <right style="medium">
        <color indexed="64"/>
      </right>
      <top/>
      <bottom style="dashed">
        <color theme="1"/>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top style="dotted">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theme="1"/>
      </left>
      <right style="medium">
        <color theme="1"/>
      </right>
      <top style="medium">
        <color theme="1"/>
      </top>
      <bottom/>
      <diagonal/>
    </border>
    <border>
      <left style="medium">
        <color theme="1"/>
      </left>
      <right style="medium">
        <color theme="1"/>
      </right>
      <top/>
      <bottom style="medium">
        <color indexed="64"/>
      </bottom>
      <diagonal/>
    </border>
    <border>
      <left/>
      <right style="dashed">
        <color theme="1"/>
      </right>
      <top/>
      <bottom style="medium">
        <color indexed="64"/>
      </bottom>
      <diagonal/>
    </border>
    <border>
      <left style="medium">
        <color indexed="64"/>
      </left>
      <right/>
      <top style="dashed">
        <color theme="1"/>
      </top>
      <bottom style="dashed">
        <color theme="1"/>
      </bottom>
      <diagonal/>
    </border>
    <border>
      <left style="medium">
        <color theme="1"/>
      </left>
      <right style="dashed">
        <color theme="1"/>
      </right>
      <top style="medium">
        <color theme="1"/>
      </top>
      <bottom/>
      <diagonal/>
    </border>
    <border>
      <left/>
      <right style="dashed">
        <color theme="1"/>
      </right>
      <top style="medium">
        <color theme="1"/>
      </top>
      <bottom/>
      <diagonal/>
    </border>
    <border>
      <left style="dashed">
        <color theme="1"/>
      </left>
      <right style="dashed">
        <color theme="1"/>
      </right>
      <top style="medium">
        <color theme="1"/>
      </top>
      <bottom/>
      <diagonal/>
    </border>
    <border>
      <left style="medium">
        <color theme="1"/>
      </left>
      <right style="dashed">
        <color theme="1"/>
      </right>
      <top/>
      <bottom style="medium">
        <color theme="1"/>
      </bottom>
      <diagonal/>
    </border>
    <border>
      <left style="medium">
        <color theme="1"/>
      </left>
      <right/>
      <top style="medium">
        <color theme="1"/>
      </top>
      <bottom/>
      <diagonal/>
    </border>
    <border>
      <left/>
      <right style="medium">
        <color indexed="64"/>
      </right>
      <top style="dashed">
        <color theme="1"/>
      </top>
      <bottom style="dashed">
        <color theme="1"/>
      </bottom>
      <diagonal/>
    </border>
    <border>
      <left style="dashed">
        <color theme="1"/>
      </left>
      <right/>
      <top style="dashed">
        <color theme="1"/>
      </top>
      <bottom style="medium">
        <color indexed="64"/>
      </bottom>
      <diagonal/>
    </border>
    <border>
      <left style="dashed">
        <color theme="1" tint="0.249977111117893"/>
      </left>
      <right/>
      <top style="medium">
        <color theme="1" tint="0.249977111117893"/>
      </top>
      <bottom/>
      <diagonal/>
    </border>
    <border>
      <left style="dashed">
        <color theme="1" tint="0.249977111117893"/>
      </left>
      <right/>
      <top/>
      <bottom style="medium">
        <color theme="1" tint="0.249977111117893"/>
      </bottom>
      <diagonal/>
    </border>
    <border>
      <left style="dashed">
        <color theme="1" tint="0.249977111117893"/>
      </left>
      <right/>
      <top/>
      <bottom style="dashed">
        <color theme="1" tint="0.249977111117893"/>
      </bottom>
      <diagonal/>
    </border>
    <border>
      <left style="dashed">
        <color theme="1" tint="0.249977111117893"/>
      </left>
      <right/>
      <top style="dashed">
        <color theme="1" tint="0.249977111117893"/>
      </top>
      <bottom/>
      <diagonal/>
    </border>
    <border>
      <left style="medium">
        <color indexed="64"/>
      </left>
      <right/>
      <top style="medium">
        <color indexed="64"/>
      </top>
      <bottom style="dashed">
        <color theme="1" tint="0.249977111117893"/>
      </bottom>
      <diagonal/>
    </border>
    <border>
      <left/>
      <right/>
      <top style="medium">
        <color indexed="64"/>
      </top>
      <bottom style="dashed">
        <color theme="1" tint="0.249977111117893"/>
      </bottom>
      <diagonal/>
    </border>
    <border>
      <left/>
      <right style="medium">
        <color indexed="64"/>
      </right>
      <top style="medium">
        <color indexed="64"/>
      </top>
      <bottom style="dashed">
        <color theme="1" tint="0.249977111117893"/>
      </bottom>
      <diagonal/>
    </border>
    <border>
      <left style="dashed">
        <color theme="1"/>
      </left>
      <right style="medium">
        <color indexed="64"/>
      </right>
      <top style="dashed">
        <color theme="1"/>
      </top>
      <bottom style="dashed">
        <color theme="1" tint="0.249977111117893"/>
      </bottom>
      <diagonal/>
    </border>
    <border>
      <left/>
      <right style="medium">
        <color indexed="64"/>
      </right>
      <top/>
      <bottom style="medium">
        <color theme="1" tint="0.249977111117893"/>
      </bottom>
      <diagonal/>
    </border>
    <border>
      <left style="medium">
        <color indexed="64"/>
      </left>
      <right style="dashed">
        <color theme="1"/>
      </right>
      <top style="medium">
        <color theme="1" tint="0.249977111117893"/>
      </top>
      <bottom style="dashed">
        <color theme="1"/>
      </bottom>
      <diagonal/>
    </border>
    <border>
      <left/>
      <right style="medium">
        <color indexed="64"/>
      </right>
      <top style="medium">
        <color theme="1" tint="0.249977111117893"/>
      </top>
      <bottom style="dashed">
        <color theme="1"/>
      </bottom>
      <diagonal/>
    </border>
    <border>
      <left style="medium">
        <color indexed="64"/>
      </left>
      <right style="dashed">
        <color theme="1"/>
      </right>
      <top/>
      <bottom style="dashed">
        <color theme="1" tint="0.249977111117893"/>
      </bottom>
      <diagonal/>
    </border>
    <border>
      <left style="medium">
        <color indexed="64"/>
      </left>
      <right style="dashed">
        <color theme="1"/>
      </right>
      <top style="dashed">
        <color theme="1" tint="0.249977111117893"/>
      </top>
      <bottom/>
      <diagonal/>
    </border>
    <border>
      <left style="dashed">
        <color theme="1"/>
      </left>
      <right/>
      <top style="medium">
        <color indexed="64"/>
      </top>
      <bottom/>
      <diagonal/>
    </border>
    <border>
      <left style="medium">
        <color theme="1"/>
      </left>
      <right style="medium">
        <color theme="1"/>
      </right>
      <top style="medium">
        <color indexed="64"/>
      </top>
      <bottom style="dashed">
        <color theme="1"/>
      </bottom>
      <diagonal/>
    </border>
    <border>
      <left style="medium">
        <color theme="1"/>
      </left>
      <right style="dotted">
        <color theme="1"/>
      </right>
      <top style="medium">
        <color theme="1"/>
      </top>
      <bottom style="dotted">
        <color theme="1"/>
      </bottom>
      <diagonal/>
    </border>
    <border>
      <left style="medium">
        <color theme="1"/>
      </left>
      <right style="dotted">
        <color theme="1"/>
      </right>
      <top style="dotted">
        <color theme="1"/>
      </top>
      <bottom style="dotted">
        <color theme="1"/>
      </bottom>
      <diagonal/>
    </border>
    <border>
      <left style="medium">
        <color theme="1"/>
      </left>
      <right style="dotted">
        <color theme="1"/>
      </right>
      <top style="dotted">
        <color theme="1"/>
      </top>
      <bottom style="medium">
        <color theme="1"/>
      </bottom>
      <diagonal/>
    </border>
    <border>
      <left style="dashed">
        <color theme="1"/>
      </left>
      <right style="dashed">
        <color theme="1"/>
      </right>
      <top/>
      <bottom style="medium">
        <color indexed="64"/>
      </bottom>
      <diagonal/>
    </border>
    <border>
      <left style="dotted">
        <color theme="1"/>
      </left>
      <right style="dashed">
        <color theme="1"/>
      </right>
      <top style="medium">
        <color theme="1"/>
      </top>
      <bottom style="dashed">
        <color theme="1"/>
      </bottom>
      <diagonal/>
    </border>
    <border>
      <left style="dotted">
        <color theme="1"/>
      </left>
      <right style="dashed">
        <color theme="1"/>
      </right>
      <top style="dashed">
        <color theme="1"/>
      </top>
      <bottom style="dashed">
        <color theme="1"/>
      </bottom>
      <diagonal/>
    </border>
    <border>
      <left style="dotted">
        <color theme="1"/>
      </left>
      <right style="dashed">
        <color theme="1"/>
      </right>
      <top style="dashed">
        <color theme="1"/>
      </top>
      <bottom style="medium">
        <color theme="1"/>
      </bottom>
      <diagonal/>
    </border>
    <border>
      <left/>
      <right style="medium">
        <color theme="1"/>
      </right>
      <top style="medium">
        <color indexed="64"/>
      </top>
      <bottom/>
      <diagonal/>
    </border>
    <border>
      <left/>
      <right style="medium">
        <color indexed="64"/>
      </right>
      <top style="dotted">
        <color theme="1"/>
      </top>
      <bottom style="medium">
        <color indexed="64"/>
      </bottom>
      <diagonal/>
    </border>
    <border>
      <left style="medium">
        <color theme="1"/>
      </left>
      <right style="medium">
        <color theme="1"/>
      </right>
      <top/>
      <bottom style="medium">
        <color theme="1"/>
      </bottom>
      <diagonal/>
    </border>
    <border>
      <left style="medium">
        <color indexed="64"/>
      </left>
      <right style="dotted">
        <color theme="1"/>
      </right>
      <top/>
      <bottom style="dotted">
        <color theme="1"/>
      </bottom>
      <diagonal/>
    </border>
    <border>
      <left style="dotted">
        <color theme="1"/>
      </left>
      <right/>
      <top/>
      <bottom style="dotted">
        <color theme="1"/>
      </bottom>
      <diagonal/>
    </border>
    <border>
      <left/>
      <right style="medium">
        <color indexed="64"/>
      </right>
      <top/>
      <bottom style="dotted">
        <color theme="1"/>
      </bottom>
      <diagonal/>
    </border>
    <border>
      <left style="medium">
        <color indexed="64"/>
      </left>
      <right style="medium">
        <color indexed="64"/>
      </right>
      <top/>
      <bottom style="dotted">
        <color theme="1"/>
      </bottom>
      <diagonal/>
    </border>
    <border>
      <left style="dotted">
        <color theme="1"/>
      </left>
      <right style="dotted">
        <color theme="1"/>
      </right>
      <top/>
      <bottom style="dotted">
        <color theme="1"/>
      </bottom>
      <diagonal/>
    </border>
    <border>
      <left style="dashed">
        <color theme="1"/>
      </left>
      <right/>
      <top/>
      <bottom style="medium">
        <color indexed="64"/>
      </bottom>
      <diagonal/>
    </border>
    <border>
      <left/>
      <right style="medium">
        <color theme="1"/>
      </right>
      <top/>
      <bottom style="medium">
        <color indexed="64"/>
      </bottom>
      <diagonal/>
    </border>
    <border>
      <left style="medium">
        <color theme="1"/>
      </left>
      <right style="medium">
        <color theme="1"/>
      </right>
      <top style="dashed">
        <color theme="1"/>
      </top>
      <bottom style="medium">
        <color indexed="64"/>
      </bottom>
      <diagonal/>
    </border>
    <border>
      <left style="medium">
        <color indexed="64"/>
      </left>
      <right style="dashed">
        <color theme="1" tint="0.249977111117893"/>
      </right>
      <top/>
      <bottom/>
      <diagonal/>
    </border>
    <border>
      <left style="medium">
        <color theme="1"/>
      </left>
      <right style="dashed">
        <color theme="1"/>
      </right>
      <top/>
      <bottom/>
      <diagonal/>
    </border>
    <border>
      <left style="medium">
        <color theme="1"/>
      </left>
      <right/>
      <top style="medium">
        <color indexed="64"/>
      </top>
      <bottom style="dashed">
        <color theme="1"/>
      </bottom>
      <diagonal/>
    </border>
    <border>
      <left style="dashed">
        <color theme="1"/>
      </left>
      <right/>
      <top style="medium">
        <color indexed="64"/>
      </top>
      <bottom style="dashed">
        <color theme="1"/>
      </bottom>
      <diagonal/>
    </border>
    <border>
      <left style="medium">
        <color theme="1"/>
      </left>
      <right/>
      <top style="dashed">
        <color theme="1"/>
      </top>
      <bottom style="medium">
        <color indexed="64"/>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medium">
        <color indexed="64"/>
      </left>
      <right style="dashed">
        <color theme="1" tint="0.249977111117893"/>
      </right>
      <top/>
      <bottom style="dashed">
        <color indexed="64"/>
      </bottom>
      <diagonal/>
    </border>
    <border>
      <left style="dashed">
        <color theme="1" tint="0.249977111117893"/>
      </left>
      <right style="medium">
        <color indexed="64"/>
      </right>
      <top/>
      <bottom style="dashed">
        <color indexed="64"/>
      </bottom>
      <diagonal/>
    </border>
    <border>
      <left/>
      <right style="dashed">
        <color theme="1" tint="0.249977111117893"/>
      </right>
      <top/>
      <bottom style="dashed">
        <color indexed="64"/>
      </bottom>
      <diagonal/>
    </border>
    <border>
      <left style="medium">
        <color indexed="64"/>
      </left>
      <right style="dotted">
        <color indexed="64"/>
      </right>
      <top style="dotted">
        <color indexed="64"/>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medium">
        <color indexed="64"/>
      </right>
      <top style="dotted">
        <color indexed="64"/>
      </top>
      <bottom style="dashed">
        <color indexed="64"/>
      </bottom>
      <diagonal/>
    </border>
    <border>
      <left style="medium">
        <color indexed="64"/>
      </left>
      <right style="dashed">
        <color theme="1" tint="0.249977111117893"/>
      </right>
      <top style="medium">
        <color indexed="64"/>
      </top>
      <bottom/>
      <diagonal/>
    </border>
    <border>
      <left style="dashed">
        <color theme="1" tint="0.249977111117893"/>
      </left>
      <right style="medium">
        <color indexed="64"/>
      </right>
      <top style="medium">
        <color indexed="64"/>
      </top>
      <bottom/>
      <diagonal/>
    </border>
    <border>
      <left style="dashed">
        <color theme="1" tint="0.249977111117893"/>
      </left>
      <right/>
      <top style="medium">
        <color indexed="64"/>
      </top>
      <bottom/>
      <diagonal/>
    </border>
    <border>
      <left style="dashed">
        <color theme="1"/>
      </left>
      <right/>
      <top style="dashed">
        <color theme="1"/>
      </top>
      <bottom/>
      <diagonal/>
    </border>
    <border>
      <left/>
      <right/>
      <top style="dashed">
        <color theme="1"/>
      </top>
      <bottom/>
      <diagonal/>
    </border>
    <border>
      <left style="medium">
        <color theme="1"/>
      </left>
      <right/>
      <top/>
      <bottom/>
      <diagonal/>
    </border>
    <border>
      <left style="medium">
        <color indexed="64"/>
      </left>
      <right/>
      <top style="dotted">
        <color theme="1"/>
      </top>
      <bottom style="medium">
        <color indexed="64"/>
      </bottom>
      <diagonal/>
    </border>
    <border>
      <left style="medium">
        <color theme="1"/>
      </left>
      <right style="medium">
        <color theme="1"/>
      </right>
      <top/>
      <bottom/>
      <diagonal/>
    </border>
    <border>
      <left style="medium">
        <color indexed="64"/>
      </left>
      <right/>
      <top/>
      <bottom style="dotted">
        <color theme="1"/>
      </bottom>
      <diagonal/>
    </border>
    <border>
      <left style="medium">
        <color theme="1"/>
      </left>
      <right style="dotted">
        <color theme="1"/>
      </right>
      <top/>
      <bottom style="dotted">
        <color theme="1"/>
      </bottom>
      <diagonal/>
    </border>
    <border>
      <left style="dotted">
        <color theme="1"/>
      </left>
      <right style="medium">
        <color theme="1"/>
      </right>
      <top/>
      <bottom style="dotted">
        <color theme="1"/>
      </bottom>
      <diagonal/>
    </border>
    <border>
      <left style="dashed">
        <color theme="1"/>
      </left>
      <right style="dashed">
        <color theme="1"/>
      </right>
      <top style="medium">
        <color indexed="64"/>
      </top>
      <bottom/>
      <diagonal/>
    </border>
    <border>
      <left style="dashed">
        <color theme="1"/>
      </left>
      <right style="medium">
        <color indexed="64"/>
      </right>
      <top/>
      <bottom style="dashed">
        <color theme="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dashed">
        <color theme="1"/>
      </bottom>
      <diagonal/>
    </border>
    <border>
      <left/>
      <right style="medium">
        <color indexed="64"/>
      </right>
      <top style="dashed">
        <color theme="1"/>
      </top>
      <bottom style="medium">
        <color indexed="64"/>
      </bottom>
      <diagonal/>
    </border>
    <border>
      <left/>
      <right style="medium">
        <color indexed="64"/>
      </right>
      <top style="medium">
        <color indexed="64"/>
      </top>
      <bottom style="dotted">
        <color theme="1"/>
      </bottom>
      <diagonal/>
    </border>
    <border>
      <left/>
      <right style="medium">
        <color indexed="64"/>
      </right>
      <top style="dotted">
        <color theme="1"/>
      </top>
      <bottom/>
      <diagonal/>
    </border>
    <border>
      <left/>
      <right/>
      <top style="medium">
        <color indexed="64"/>
      </top>
      <bottom style="dotted">
        <color theme="1"/>
      </bottom>
      <diagonal/>
    </border>
    <border>
      <left/>
      <right/>
      <top style="dotted">
        <color theme="1"/>
      </top>
      <bottom style="dotted">
        <color theme="1"/>
      </bottom>
      <diagonal/>
    </border>
    <border>
      <left style="dotted">
        <color theme="1"/>
      </left>
      <right style="dotted">
        <color theme="1"/>
      </right>
      <top style="dotted">
        <color indexed="64"/>
      </top>
      <bottom/>
      <diagonal/>
    </border>
    <border>
      <left style="dotted">
        <color theme="1"/>
      </left>
      <right style="dotted">
        <color theme="1"/>
      </right>
      <top/>
      <bottom/>
      <diagonal/>
    </border>
    <border>
      <left style="dotted">
        <color theme="1"/>
      </left>
      <right style="dotted">
        <color theme="1"/>
      </right>
      <top/>
      <bottom style="medium">
        <color indexed="64"/>
      </bottom>
      <diagonal/>
    </border>
    <border>
      <left style="dashed">
        <color theme="1" tint="0.249977111117893"/>
      </left>
      <right/>
      <top style="dashed">
        <color theme="1" tint="0.249977111117893"/>
      </top>
      <bottom style="medium">
        <color indexed="64"/>
      </bottom>
      <diagonal/>
    </border>
    <border>
      <left style="dashed">
        <color theme="1" tint="0.249977111117893"/>
      </left>
      <right style="dashed">
        <color theme="1" tint="0.249977111117893"/>
      </right>
      <top style="dashed">
        <color theme="1" tint="0.249977111117893"/>
      </top>
      <bottom style="medium">
        <color indexed="64"/>
      </bottom>
      <diagonal/>
    </border>
    <border>
      <left style="medium">
        <color indexed="64"/>
      </left>
      <right/>
      <top style="dashed">
        <color theme="1" tint="0.249977111117893"/>
      </top>
      <bottom/>
      <diagonal/>
    </border>
    <border>
      <left style="medium">
        <color indexed="64"/>
      </left>
      <right/>
      <top style="dashed">
        <color theme="1" tint="0.249977111117893"/>
      </top>
      <bottom style="medium">
        <color indexed="64"/>
      </bottom>
      <diagonal/>
    </border>
    <border>
      <left style="dashed">
        <color theme="1"/>
      </left>
      <right style="dashed">
        <color theme="1"/>
      </right>
      <top style="hair">
        <color indexed="64"/>
      </top>
      <bottom style="dashed">
        <color theme="1"/>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dashed">
        <color indexed="64"/>
      </left>
      <right style="dashed">
        <color indexed="64"/>
      </right>
      <top style="dashed">
        <color indexed="64"/>
      </top>
      <bottom style="dashed">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dashed">
        <color theme="1"/>
      </bottom>
      <diagonal/>
    </border>
    <border>
      <left style="medium">
        <color indexed="64"/>
      </left>
      <right/>
      <top/>
      <bottom style="dashed">
        <color theme="1"/>
      </bottom>
      <diagonal/>
    </border>
    <border>
      <left style="medium">
        <color indexed="64"/>
      </left>
      <right/>
      <top style="dashed">
        <color theme="1"/>
      </top>
      <bottom/>
      <diagonal/>
    </border>
    <border>
      <left style="dashed">
        <color theme="1"/>
      </left>
      <right style="dashed">
        <color theme="1"/>
      </right>
      <top style="dashed">
        <color theme="1"/>
      </top>
      <bottom style="dotted">
        <color indexed="64"/>
      </bottom>
      <diagonal/>
    </border>
    <border>
      <left/>
      <right style="medium">
        <color indexed="64"/>
      </right>
      <top style="dotted">
        <color theme="1"/>
      </top>
      <bottom style="dotted">
        <color theme="1"/>
      </bottom>
      <diagonal/>
    </border>
    <border>
      <left style="medium">
        <color indexed="64"/>
      </left>
      <right style="dashed">
        <color theme="1"/>
      </right>
      <top style="dashed">
        <color theme="1"/>
      </top>
      <bottom/>
      <diagonal/>
    </border>
    <border>
      <left style="dashed">
        <color theme="1"/>
      </left>
      <right style="dotted">
        <color indexed="64"/>
      </right>
      <top style="dotted">
        <color indexed="64"/>
      </top>
      <bottom style="dashed">
        <color theme="1"/>
      </bottom>
      <diagonal/>
    </border>
    <border>
      <left/>
      <right style="medium">
        <color indexed="64"/>
      </right>
      <top/>
      <bottom style="dashed">
        <color theme="1"/>
      </bottom>
      <diagonal/>
    </border>
    <border>
      <left style="medium">
        <color indexed="64"/>
      </left>
      <right style="dashed">
        <color theme="1"/>
      </right>
      <top style="dotted">
        <color indexed="64"/>
      </top>
      <bottom style="dashed">
        <color theme="1"/>
      </bottom>
      <diagonal/>
    </border>
    <border>
      <left style="dashed">
        <color theme="1"/>
      </left>
      <right style="dotted">
        <color indexed="64"/>
      </right>
      <top style="dashed">
        <color theme="1"/>
      </top>
      <bottom style="dashed">
        <color theme="1"/>
      </bottom>
      <diagonal/>
    </border>
    <border>
      <left style="medium">
        <color indexed="64"/>
      </left>
      <right/>
      <top style="dashed">
        <color theme="1"/>
      </top>
      <bottom style="medium">
        <color indexed="64"/>
      </bottom>
      <diagonal/>
    </border>
    <border>
      <left/>
      <right/>
      <top style="dotted">
        <color indexed="64"/>
      </top>
      <bottom style="medium">
        <color indexed="64"/>
      </bottom>
      <diagonal/>
    </border>
    <border>
      <left style="dashed">
        <color theme="1"/>
      </left>
      <right style="medium">
        <color theme="1"/>
      </right>
      <top style="medium">
        <color theme="1"/>
      </top>
      <bottom/>
      <diagonal/>
    </border>
    <border>
      <left style="medium">
        <color theme="1"/>
      </left>
      <right style="dashed">
        <color theme="1"/>
      </right>
      <top style="medium">
        <color indexed="64"/>
      </top>
      <bottom style="dashed">
        <color theme="1"/>
      </bottom>
      <diagonal/>
    </border>
    <border>
      <left style="medium">
        <color theme="1"/>
      </left>
      <right style="dashed">
        <color theme="1"/>
      </right>
      <top style="dashed">
        <color theme="1"/>
      </top>
      <bottom style="medium">
        <color indexed="64"/>
      </bottom>
      <diagonal/>
    </border>
    <border>
      <left style="dotted">
        <color indexed="64"/>
      </left>
      <right style="medium">
        <color indexed="64"/>
      </right>
      <top style="dotted">
        <color theme="1"/>
      </top>
      <bottom style="dotted">
        <color theme="1"/>
      </bottom>
      <diagonal/>
    </border>
    <border>
      <left/>
      <right style="medium">
        <color indexed="64"/>
      </right>
      <top style="dotted">
        <color indexed="64"/>
      </top>
      <bottom/>
      <diagonal/>
    </border>
    <border>
      <left/>
      <right style="medium">
        <color indexed="64"/>
      </right>
      <top/>
      <bottom style="dotted">
        <color indexed="64"/>
      </bottom>
      <diagonal/>
    </border>
    <border>
      <left/>
      <right style="medium">
        <color theme="1"/>
      </right>
      <top style="dashed">
        <color theme="1"/>
      </top>
      <bottom/>
      <diagonal/>
    </border>
    <border>
      <left/>
      <right style="dotted">
        <color indexed="64"/>
      </right>
      <top/>
      <bottom style="dotted">
        <color indexed="64"/>
      </bottom>
      <diagonal/>
    </border>
    <border>
      <left style="medium">
        <color indexed="64"/>
      </left>
      <right style="dashed">
        <color theme="1" tint="0.249977111117893"/>
      </right>
      <top/>
      <bottom style="medium">
        <color indexed="64"/>
      </bottom>
      <diagonal/>
    </border>
    <border>
      <left style="dashed">
        <color theme="1" tint="0.249977111117893"/>
      </left>
      <right style="medium">
        <color indexed="64"/>
      </right>
      <top/>
      <bottom style="medium">
        <color indexed="64"/>
      </bottom>
      <diagonal/>
    </border>
    <border>
      <left style="dashed">
        <color theme="1" tint="0.249977111117893"/>
      </left>
      <right/>
      <top/>
      <bottom style="medium">
        <color indexed="64"/>
      </bottom>
      <diagonal/>
    </border>
    <border>
      <left style="medium">
        <color theme="1"/>
      </left>
      <right style="dotted">
        <color theme="1"/>
      </right>
      <top style="dashed">
        <color theme="1"/>
      </top>
      <bottom style="dotted">
        <color theme="1"/>
      </bottom>
      <diagonal/>
    </border>
    <border>
      <left style="dotted">
        <color theme="1"/>
      </left>
      <right style="dotted">
        <color theme="1"/>
      </right>
      <top style="dashed">
        <color theme="1"/>
      </top>
      <bottom style="dotted">
        <color theme="1"/>
      </bottom>
      <diagonal/>
    </border>
    <border>
      <left style="dotted">
        <color theme="1"/>
      </left>
      <right style="dotted">
        <color theme="1"/>
      </right>
      <top style="medium">
        <color indexed="64"/>
      </top>
      <bottom style="dotted">
        <color theme="1"/>
      </bottom>
      <diagonal/>
    </border>
    <border>
      <left style="dotted">
        <color theme="1"/>
      </left>
      <right style="dotted">
        <color theme="1"/>
      </right>
      <top style="dotted">
        <color theme="1"/>
      </top>
      <bottom style="medium">
        <color indexed="64"/>
      </bottom>
      <diagonal/>
    </border>
    <border>
      <left style="medium">
        <color indexed="64"/>
      </left>
      <right/>
      <top style="dotted">
        <color theme="1"/>
      </top>
      <bottom style="dotted">
        <color indexed="64"/>
      </bottom>
      <diagonal/>
    </border>
    <border>
      <left/>
      <right style="medium">
        <color indexed="64"/>
      </right>
      <top style="dotted">
        <color theme="1"/>
      </top>
      <bottom style="dotted">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diagonal/>
    </border>
    <border>
      <left style="dashed">
        <color theme="1"/>
      </left>
      <right style="dashed">
        <color theme="1"/>
      </right>
      <top style="dotted">
        <color indexed="64"/>
      </top>
      <bottom style="dotted">
        <color indexed="64"/>
      </bottom>
      <diagonal/>
    </border>
    <border>
      <left style="medium">
        <color theme="1"/>
      </left>
      <right style="dotted">
        <color theme="1"/>
      </right>
      <top style="dotted">
        <color theme="1"/>
      </top>
      <bottom/>
      <diagonal/>
    </border>
    <border>
      <left style="medium">
        <color theme="1"/>
      </left>
      <right style="dotted">
        <color theme="1"/>
      </right>
      <top/>
      <bottom/>
      <diagonal/>
    </border>
    <border>
      <left style="dotted">
        <color theme="1"/>
      </left>
      <right style="dotted">
        <color theme="1"/>
      </right>
      <top style="dotted">
        <color theme="1"/>
      </top>
      <bottom/>
      <diagonal/>
    </border>
    <border>
      <left style="medium">
        <color indexed="64"/>
      </left>
      <right style="dashed">
        <color theme="1"/>
      </right>
      <top/>
      <bottom style="dashed">
        <color theme="1"/>
      </bottom>
      <diagonal/>
    </border>
    <border>
      <left style="dotted">
        <color theme="1"/>
      </left>
      <right/>
      <top style="dotted">
        <color theme="1"/>
      </top>
      <bottom style="dotted">
        <color theme="1"/>
      </bottom>
      <diagonal/>
    </border>
    <border>
      <left/>
      <right style="dashed">
        <color indexed="64"/>
      </right>
      <top style="medium">
        <color indexed="64"/>
      </top>
      <bottom style="dotted">
        <color theme="1"/>
      </bottom>
      <diagonal/>
    </border>
    <border>
      <left/>
      <right style="dashed">
        <color indexed="64"/>
      </right>
      <top style="dotted">
        <color indexed="64"/>
      </top>
      <bottom/>
      <diagonal/>
    </border>
    <border>
      <left/>
      <right style="dashed">
        <color indexed="64"/>
      </right>
      <top/>
      <bottom style="dotted">
        <color indexed="64"/>
      </bottom>
      <diagonal/>
    </border>
    <border>
      <left/>
      <right style="dashed">
        <color indexed="64"/>
      </right>
      <top style="dotted">
        <color indexed="64"/>
      </top>
      <bottom style="dotted">
        <color indexed="64"/>
      </bottom>
      <diagonal/>
    </border>
    <border>
      <left/>
      <right style="dotted">
        <color theme="1"/>
      </right>
      <top style="dotted">
        <color theme="1"/>
      </top>
      <bottom style="dotted">
        <color theme="1"/>
      </bottom>
      <diagonal/>
    </border>
    <border>
      <left style="dashed">
        <color theme="1"/>
      </left>
      <right style="medium">
        <color indexed="64"/>
      </right>
      <top style="dashed">
        <color theme="1"/>
      </top>
      <bottom/>
      <diagonal/>
    </border>
    <border>
      <left style="medium">
        <color indexed="64"/>
      </left>
      <right style="dashed">
        <color theme="1"/>
      </right>
      <top style="dashed">
        <color theme="1"/>
      </top>
      <bottom style="medium">
        <color theme="1"/>
      </bottom>
      <diagonal/>
    </border>
    <border>
      <left style="dashed">
        <color theme="1"/>
      </left>
      <right style="medium">
        <color indexed="64"/>
      </right>
      <top style="dashed">
        <color theme="1"/>
      </top>
      <bottom style="medium">
        <color theme="1"/>
      </bottom>
      <diagonal/>
    </border>
    <border>
      <left style="medium">
        <color indexed="64"/>
      </left>
      <right/>
      <top style="dotted">
        <color theme="1"/>
      </top>
      <bottom style="dotted">
        <color theme="1"/>
      </bottom>
      <diagonal/>
    </border>
  </borders>
  <cellStyleXfs count="6">
    <xf numFmtId="0" fontId="0" fillId="0" borderId="0"/>
    <xf numFmtId="0" fontId="14" fillId="0" borderId="0" applyNumberFormat="0" applyFill="0" applyBorder="0" applyAlignment="0" applyProtection="0"/>
    <xf numFmtId="0" fontId="55" fillId="0" borderId="0"/>
    <xf numFmtId="0" fontId="55" fillId="0" borderId="0"/>
    <xf numFmtId="0" fontId="55" fillId="0" borderId="0"/>
    <xf numFmtId="9" fontId="55" fillId="0" borderId="0" applyFont="0" applyFill="0" applyBorder="0" applyAlignment="0" applyProtection="0"/>
  </cellStyleXfs>
  <cellXfs count="1545">
    <xf numFmtId="0" fontId="0" fillId="0" borderId="0" xfId="0"/>
    <xf numFmtId="0" fontId="8" fillId="0" borderId="0" xfId="0" applyFont="1"/>
    <xf numFmtId="0" fontId="28" fillId="0" borderId="0" xfId="0" applyFont="1"/>
    <xf numFmtId="0" fontId="8" fillId="0" borderId="0" xfId="0" applyFont="1" applyAlignment="1">
      <alignment horizontal="center"/>
    </xf>
    <xf numFmtId="0" fontId="8" fillId="3" borderId="0" xfId="0" applyFont="1" applyFill="1"/>
    <xf numFmtId="0" fontId="24" fillId="3" borderId="0" xfId="0" applyFont="1" applyFill="1"/>
    <xf numFmtId="0" fontId="25" fillId="3" borderId="0" xfId="0" applyFont="1" applyFill="1" applyAlignment="1">
      <alignment vertical="center" wrapText="1"/>
    </xf>
    <xf numFmtId="2" fontId="26" fillId="3" borderId="0" xfId="0" applyNumberFormat="1" applyFont="1" applyFill="1"/>
    <xf numFmtId="0" fontId="31" fillId="5" borderId="8" xfId="1" applyFont="1" applyFill="1" applyBorder="1" applyAlignment="1">
      <alignment horizontal="center" vertical="center"/>
    </xf>
    <xf numFmtId="0" fontId="17" fillId="5" borderId="18" xfId="0" applyFont="1" applyFill="1" applyBorder="1" applyAlignment="1">
      <alignment horizontal="center"/>
    </xf>
    <xf numFmtId="0" fontId="32" fillId="3" borderId="18" xfId="1" applyFont="1" applyFill="1" applyBorder="1" applyAlignment="1">
      <alignment horizontal="center" vertical="center"/>
    </xf>
    <xf numFmtId="0" fontId="17" fillId="5" borderId="18" xfId="0" applyFont="1" applyFill="1" applyBorder="1"/>
    <xf numFmtId="0" fontId="17" fillId="5" borderId="18" xfId="0" applyFont="1" applyFill="1" applyBorder="1" applyAlignment="1">
      <alignment horizontal="center" vertical="center"/>
    </xf>
    <xf numFmtId="0" fontId="13" fillId="3" borderId="18" xfId="0" applyFont="1" applyFill="1" applyBorder="1" applyAlignment="1">
      <alignment horizontal="center" vertical="center"/>
    </xf>
    <xf numFmtId="0" fontId="8" fillId="6" borderId="14" xfId="0" applyFont="1" applyFill="1" applyBorder="1"/>
    <xf numFmtId="0" fontId="8" fillId="6" borderId="16" xfId="0" applyFont="1" applyFill="1" applyBorder="1" applyAlignment="1">
      <alignment horizontal="center"/>
    </xf>
    <xf numFmtId="0" fontId="34"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38" fillId="4" borderId="9" xfId="0" applyFont="1" applyFill="1" applyBorder="1" applyAlignment="1">
      <alignment horizontal="center" vertical="center"/>
    </xf>
    <xf numFmtId="0" fontId="38" fillId="4" borderId="10" xfId="0" applyFont="1" applyFill="1" applyBorder="1" applyAlignment="1">
      <alignment horizontal="center" vertical="center"/>
    </xf>
    <xf numFmtId="0" fontId="0" fillId="2" borderId="0" xfId="0" applyFill="1"/>
    <xf numFmtId="0" fontId="14" fillId="2" borderId="0" xfId="1" applyFill="1" applyBorder="1" applyAlignment="1">
      <alignment horizontal="center" vertical="center"/>
    </xf>
    <xf numFmtId="0" fontId="32" fillId="2" borderId="0" xfId="1" applyFont="1" applyFill="1" applyBorder="1" applyAlignment="1">
      <alignment horizontal="center" vertical="center"/>
    </xf>
    <xf numFmtId="0" fontId="1" fillId="2" borderId="0" xfId="0" applyFont="1" applyFill="1" applyAlignment="1">
      <alignment vertical="center"/>
    </xf>
    <xf numFmtId="0" fontId="1" fillId="2" borderId="0" xfId="0" applyFont="1" applyFill="1" applyAlignment="1">
      <alignment horizontal="right" vertical="center"/>
    </xf>
    <xf numFmtId="0" fontId="0" fillId="7" borderId="0" xfId="0" applyFill="1"/>
    <xf numFmtId="0" fontId="13" fillId="7" borderId="0" xfId="0" applyFont="1" applyFill="1" applyAlignment="1">
      <alignment vertical="center"/>
    </xf>
    <xf numFmtId="0" fontId="32" fillId="2" borderId="0" xfId="1" applyFont="1" applyFill="1" applyBorder="1" applyAlignment="1">
      <alignment horizontal="right" vertical="center"/>
    </xf>
    <xf numFmtId="0" fontId="14" fillId="2" borderId="0" xfId="1" applyFill="1" applyBorder="1" applyAlignment="1">
      <alignment horizontal="right" vertical="center"/>
    </xf>
    <xf numFmtId="0" fontId="33" fillId="3" borderId="18" xfId="1" applyFont="1" applyFill="1" applyBorder="1" applyAlignment="1">
      <alignment vertical="center"/>
    </xf>
    <xf numFmtId="0" fontId="31" fillId="5" borderId="18" xfId="1" applyFont="1" applyFill="1" applyBorder="1" applyAlignment="1">
      <alignment horizontal="center" vertical="center"/>
    </xf>
    <xf numFmtId="0" fontId="19" fillId="5" borderId="18" xfId="0" applyFont="1" applyFill="1" applyBorder="1" applyAlignment="1">
      <alignment horizontal="center" vertical="center"/>
    </xf>
    <xf numFmtId="0" fontId="1" fillId="0" borderId="0" xfId="0" applyFont="1" applyAlignment="1">
      <alignment vertical="center"/>
    </xf>
    <xf numFmtId="0" fontId="21" fillId="2" borderId="0" xfId="0" applyFont="1" applyFill="1" applyAlignment="1">
      <alignment vertical="center" wrapText="1"/>
    </xf>
    <xf numFmtId="0" fontId="5" fillId="2" borderId="0" xfId="0" applyFont="1" applyFill="1" applyAlignment="1">
      <alignment horizontal="center" vertical="top" wrapText="1"/>
    </xf>
    <xf numFmtId="0" fontId="17" fillId="7" borderId="0" xfId="0" applyFont="1" applyFill="1"/>
    <xf numFmtId="0" fontId="0" fillId="7" borderId="0" xfId="0" applyFill="1" applyAlignment="1">
      <alignment horizontal="center" vertical="center"/>
    </xf>
    <xf numFmtId="0" fontId="8" fillId="2" borderId="0" xfId="0" applyFont="1" applyFill="1"/>
    <xf numFmtId="0" fontId="0" fillId="2" borderId="0" xfId="0" applyFill="1" applyAlignment="1">
      <alignment horizontal="left"/>
    </xf>
    <xf numFmtId="0" fontId="0" fillId="2" borderId="0" xfId="0" applyFill="1" applyAlignment="1">
      <alignment horizontal="center"/>
    </xf>
    <xf numFmtId="0" fontId="8" fillId="2" borderId="0" xfId="0" applyFont="1" applyFill="1" applyAlignment="1">
      <alignment horizontal="center" vertical="center"/>
    </xf>
    <xf numFmtId="0" fontId="17" fillId="2" borderId="0" xfId="0" applyFont="1" applyFill="1"/>
    <xf numFmtId="0" fontId="18" fillId="2" borderId="0" xfId="0" applyFont="1" applyFill="1" applyAlignment="1">
      <alignment horizontal="center" vertical="center" wrapText="1"/>
    </xf>
    <xf numFmtId="0" fontId="0" fillId="2" borderId="0" xfId="0" applyFill="1" applyAlignment="1">
      <alignment horizontal="center" vertical="center"/>
    </xf>
    <xf numFmtId="0" fontId="0" fillId="7" borderId="0" xfId="0" applyFill="1" applyAlignment="1">
      <alignment horizontal="center"/>
    </xf>
    <xf numFmtId="1" fontId="0" fillId="7" borderId="0" xfId="0" applyNumberFormat="1" applyFill="1"/>
    <xf numFmtId="0" fontId="6" fillId="7" borderId="0" xfId="0" applyFont="1" applyFill="1"/>
    <xf numFmtId="0" fontId="6" fillId="2" borderId="0" xfId="0" applyFont="1" applyFill="1"/>
    <xf numFmtId="0" fontId="33" fillId="3" borderId="21" xfId="1" applyFont="1" applyFill="1" applyBorder="1" applyAlignment="1">
      <alignment vertical="center"/>
    </xf>
    <xf numFmtId="0" fontId="39" fillId="2" borderId="0" xfId="0" applyFont="1" applyFill="1"/>
    <xf numFmtId="0" fontId="39" fillId="7" borderId="0" xfId="0" applyFont="1" applyFill="1"/>
    <xf numFmtId="0" fontId="30" fillId="3" borderId="18" xfId="1" applyFont="1" applyFill="1" applyBorder="1" applyAlignment="1">
      <alignment vertical="center"/>
    </xf>
    <xf numFmtId="0" fontId="3" fillId="2" borderId="0" xfId="0" applyFont="1" applyFill="1" applyAlignment="1">
      <alignment horizontal="center" vertical="center" wrapText="1"/>
    </xf>
    <xf numFmtId="0" fontId="1" fillId="2" borderId="0" xfId="0" applyFont="1" applyFill="1" applyAlignment="1">
      <alignment horizontal="center" vertical="center"/>
    </xf>
    <xf numFmtId="0" fontId="7" fillId="2" borderId="0" xfId="0" applyFont="1" applyFill="1" applyAlignment="1">
      <alignment vertical="center" wrapText="1"/>
    </xf>
    <xf numFmtId="0" fontId="42" fillId="2" borderId="0" xfId="1" applyFont="1" applyFill="1" applyBorder="1" applyAlignment="1">
      <alignment horizontal="center" vertical="center" wrapText="1"/>
    </xf>
    <xf numFmtId="0" fontId="12" fillId="4" borderId="22" xfId="0" applyFont="1" applyFill="1" applyBorder="1" applyAlignment="1">
      <alignment horizontal="center" vertical="center"/>
    </xf>
    <xf numFmtId="0" fontId="31" fillId="5" borderId="23" xfId="1" applyFont="1" applyFill="1" applyBorder="1" applyAlignment="1">
      <alignment horizontal="center" vertical="center"/>
    </xf>
    <xf numFmtId="2" fontId="0" fillId="7" borderId="0" xfId="0" applyNumberFormat="1" applyFill="1"/>
    <xf numFmtId="0" fontId="41" fillId="2" borderId="0" xfId="0" applyFont="1" applyFill="1"/>
    <xf numFmtId="0" fontId="41" fillId="7" borderId="0" xfId="0" applyFont="1" applyFill="1"/>
    <xf numFmtId="0" fontId="5" fillId="2" borderId="0" xfId="0" applyFont="1" applyFill="1" applyAlignment="1">
      <alignment vertical="center" wrapText="1"/>
    </xf>
    <xf numFmtId="1" fontId="0" fillId="2" borderId="0" xfId="0" applyNumberFormat="1" applyFill="1"/>
    <xf numFmtId="0" fontId="22" fillId="2" borderId="0" xfId="0" applyFont="1" applyFill="1"/>
    <xf numFmtId="0" fontId="22" fillId="2" borderId="0" xfId="0" applyFont="1" applyFill="1" applyAlignment="1">
      <alignment horizontal="left"/>
    </xf>
    <xf numFmtId="0" fontId="22" fillId="2" borderId="0" xfId="0" applyFont="1" applyFill="1" applyAlignment="1">
      <alignment horizontal="center"/>
    </xf>
    <xf numFmtId="0" fontId="48" fillId="2" borderId="0" xfId="0" applyFont="1" applyFill="1" applyAlignment="1">
      <alignment vertical="center"/>
    </xf>
    <xf numFmtId="0" fontId="45" fillId="2" borderId="0" xfId="0" applyFont="1" applyFill="1" applyAlignment="1">
      <alignment horizontal="center" vertical="center" wrapText="1"/>
    </xf>
    <xf numFmtId="0" fontId="49" fillId="2" borderId="0" xfId="0" applyFont="1" applyFill="1"/>
    <xf numFmtId="1" fontId="17" fillId="2" borderId="0" xfId="0" applyNumberFormat="1" applyFont="1" applyFill="1"/>
    <xf numFmtId="4" fontId="0" fillId="7" borderId="0" xfId="0" applyNumberFormat="1" applyFill="1" applyAlignment="1">
      <alignment horizontal="center" vertical="center"/>
    </xf>
    <xf numFmtId="0" fontId="39" fillId="0" borderId="0" xfId="0" applyFont="1"/>
    <xf numFmtId="0" fontId="0" fillId="5" borderId="0" xfId="0" applyFill="1"/>
    <xf numFmtId="0" fontId="8" fillId="5" borderId="0" xfId="0" applyFont="1" applyFill="1"/>
    <xf numFmtId="0" fontId="17" fillId="5" borderId="0" xfId="0" applyFont="1" applyFill="1"/>
    <xf numFmtId="0" fontId="0" fillId="5" borderId="0" xfId="0" applyFill="1" applyAlignment="1">
      <alignment horizontal="center" vertical="center"/>
    </xf>
    <xf numFmtId="0" fontId="0" fillId="2" borderId="0" xfId="0" applyFill="1" applyAlignment="1">
      <alignment vertical="top" wrapText="1"/>
    </xf>
    <xf numFmtId="0" fontId="6" fillId="2" borderId="0" xfId="0" applyFont="1" applyFill="1" applyAlignment="1">
      <alignment vertical="top" wrapText="1"/>
    </xf>
    <xf numFmtId="0" fontId="22" fillId="7" borderId="0" xfId="0" applyFont="1" applyFill="1"/>
    <xf numFmtId="0" fontId="22" fillId="7" borderId="0" xfId="0" applyFont="1" applyFill="1" applyAlignment="1">
      <alignment horizontal="center" vertical="center"/>
    </xf>
    <xf numFmtId="0" fontId="45" fillId="2" borderId="0" xfId="0" applyFont="1" applyFill="1" applyAlignment="1">
      <alignment horizontal="left" vertical="center"/>
    </xf>
    <xf numFmtId="0" fontId="45" fillId="2" borderId="0" xfId="0" applyFont="1" applyFill="1" applyAlignment="1">
      <alignment horizontal="left" vertical="center" wrapText="1"/>
    </xf>
    <xf numFmtId="0" fontId="30" fillId="3" borderId="18" xfId="1" applyFont="1" applyFill="1" applyBorder="1" applyAlignment="1">
      <alignment horizontal="center" vertical="center"/>
    </xf>
    <xf numFmtId="0" fontId="30" fillId="3" borderId="19" xfId="1" applyFont="1" applyFill="1" applyBorder="1" applyAlignment="1">
      <alignment horizontal="center" vertical="center"/>
    </xf>
    <xf numFmtId="0" fontId="0" fillId="2" borderId="0" xfId="0" applyFill="1" applyAlignment="1">
      <alignment vertical="center"/>
    </xf>
    <xf numFmtId="0" fontId="0" fillId="7" borderId="0" xfId="0" applyFill="1" applyAlignment="1">
      <alignment vertical="center"/>
    </xf>
    <xf numFmtId="0" fontId="14" fillId="3" borderId="18" xfId="1" applyFill="1" applyBorder="1" applyAlignment="1">
      <alignment vertical="center"/>
    </xf>
    <xf numFmtId="3" fontId="0" fillId="7" borderId="0" xfId="0" applyNumberFormat="1" applyFill="1"/>
    <xf numFmtId="9" fontId="17" fillId="5" borderId="0" xfId="0" applyNumberFormat="1" applyFont="1" applyFill="1" applyAlignment="1">
      <alignment horizontal="center"/>
    </xf>
    <xf numFmtId="0" fontId="8" fillId="3" borderId="18" xfId="0" applyFont="1" applyFill="1" applyBorder="1"/>
    <xf numFmtId="0" fontId="3" fillId="7" borderId="26" xfId="0" applyFont="1" applyFill="1" applyBorder="1" applyAlignment="1">
      <alignment horizontal="center" vertical="center" wrapText="1"/>
    </xf>
    <xf numFmtId="0" fontId="3" fillId="7" borderId="26" xfId="0" applyFont="1" applyFill="1" applyBorder="1" applyAlignment="1">
      <alignment horizontal="center" vertical="center"/>
    </xf>
    <xf numFmtId="0" fontId="3" fillId="2" borderId="27"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32"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55" xfId="0" applyFont="1" applyFill="1" applyBorder="1" applyAlignment="1">
      <alignment horizontal="center" vertical="center"/>
    </xf>
    <xf numFmtId="0" fontId="3" fillId="2" borderId="57" xfId="0" applyFont="1" applyFill="1" applyBorder="1" applyAlignment="1">
      <alignment horizontal="center" vertical="center" wrapText="1"/>
    </xf>
    <xf numFmtId="0" fontId="3" fillId="7" borderId="56" xfId="0" applyFont="1" applyFill="1" applyBorder="1" applyAlignment="1">
      <alignment horizontal="center" vertical="center"/>
    </xf>
    <xf numFmtId="0" fontId="3" fillId="7" borderId="58" xfId="0" applyFont="1" applyFill="1" applyBorder="1" applyAlignment="1">
      <alignment horizontal="center" vertical="center"/>
    </xf>
    <xf numFmtId="0" fontId="3" fillId="7" borderId="29" xfId="0" quotePrefix="1" applyFont="1" applyFill="1" applyBorder="1" applyAlignment="1">
      <alignment horizontal="center" vertical="center" wrapText="1"/>
    </xf>
    <xf numFmtId="0" fontId="3" fillId="7" borderId="57" xfId="0" quotePrefix="1" applyFont="1" applyFill="1" applyBorder="1" applyAlignment="1">
      <alignment horizontal="center" vertical="center" wrapText="1"/>
    </xf>
    <xf numFmtId="0" fontId="3" fillId="2" borderId="54" xfId="0" applyFont="1" applyFill="1" applyBorder="1" applyAlignment="1">
      <alignment vertical="center" wrapText="1"/>
    </xf>
    <xf numFmtId="0" fontId="3" fillId="2" borderId="58" xfId="0" applyFont="1" applyFill="1" applyBorder="1" applyAlignment="1">
      <alignment horizontal="left" vertical="center" wrapText="1"/>
    </xf>
    <xf numFmtId="0" fontId="0" fillId="2" borderId="62" xfId="0" applyFill="1" applyBorder="1"/>
    <xf numFmtId="0" fontId="43" fillId="2" borderId="76" xfId="0" applyFont="1" applyFill="1" applyBorder="1" applyAlignment="1">
      <alignment horizontal="center" vertical="center" wrapText="1"/>
    </xf>
    <xf numFmtId="0" fontId="50" fillId="2" borderId="72" xfId="0" applyFont="1" applyFill="1" applyBorder="1" applyAlignment="1">
      <alignment vertical="center" wrapText="1"/>
    </xf>
    <xf numFmtId="0" fontId="50" fillId="2" borderId="74" xfId="0" applyFont="1" applyFill="1" applyBorder="1" applyAlignment="1">
      <alignment horizontal="left" vertical="center" wrapText="1"/>
    </xf>
    <xf numFmtId="0" fontId="43" fillId="7" borderId="76" xfId="0" applyFont="1" applyFill="1" applyBorder="1" applyAlignment="1">
      <alignment horizontal="center" vertical="center"/>
    </xf>
    <xf numFmtId="0" fontId="53" fillId="7" borderId="59" xfId="0" applyFont="1" applyFill="1" applyBorder="1" applyAlignment="1">
      <alignment horizontal="center" vertical="center" wrapText="1"/>
    </xf>
    <xf numFmtId="0" fontId="43" fillId="7" borderId="64" xfId="0" applyFont="1" applyFill="1" applyBorder="1" applyAlignment="1">
      <alignment horizontal="center" vertical="center" wrapText="1"/>
    </xf>
    <xf numFmtId="164" fontId="43" fillId="7" borderId="72" xfId="2" applyNumberFormat="1" applyFont="1" applyFill="1" applyBorder="1" applyAlignment="1">
      <alignment horizontal="center" vertical="center" wrapText="1"/>
    </xf>
    <xf numFmtId="0" fontId="45" fillId="7" borderId="80" xfId="0" applyFont="1" applyFill="1" applyBorder="1" applyAlignment="1">
      <alignment horizontal="center" vertical="center"/>
    </xf>
    <xf numFmtId="0" fontId="47" fillId="7" borderId="91" xfId="0" applyFont="1" applyFill="1" applyBorder="1" applyAlignment="1">
      <alignment horizontal="center" vertical="center" wrapText="1"/>
    </xf>
    <xf numFmtId="0" fontId="43" fillId="7" borderId="67" xfId="0" quotePrefix="1" applyFont="1" applyFill="1" applyBorder="1" applyAlignment="1">
      <alignment horizontal="center" vertical="center" wrapText="1"/>
    </xf>
    <xf numFmtId="164" fontId="43" fillId="7" borderId="75" xfId="2" applyNumberFormat="1" applyFont="1" applyFill="1" applyBorder="1" applyAlignment="1">
      <alignment horizontal="center" vertical="center" wrapText="1"/>
    </xf>
    <xf numFmtId="0" fontId="43" fillId="7" borderId="67" xfId="0" applyFont="1" applyFill="1" applyBorder="1" applyAlignment="1">
      <alignment horizontal="center" vertical="center" wrapText="1"/>
    </xf>
    <xf numFmtId="0" fontId="43" fillId="7" borderId="65" xfId="0" applyFont="1" applyFill="1" applyBorder="1" applyAlignment="1">
      <alignment horizontal="center" vertical="center"/>
    </xf>
    <xf numFmtId="165" fontId="43" fillId="7" borderId="72" xfId="2" applyNumberFormat="1" applyFont="1" applyFill="1" applyBorder="1" applyAlignment="1">
      <alignment horizontal="center" vertical="center"/>
    </xf>
    <xf numFmtId="165" fontId="43" fillId="7" borderId="74" xfId="2" applyNumberFormat="1" applyFont="1" applyFill="1" applyBorder="1" applyAlignment="1">
      <alignment horizontal="center" vertical="center"/>
    </xf>
    <xf numFmtId="0" fontId="43" fillId="7" borderId="61" xfId="0" applyFont="1" applyFill="1" applyBorder="1" applyAlignment="1">
      <alignment horizontal="center" vertical="center"/>
    </xf>
    <xf numFmtId="0" fontId="45" fillId="7" borderId="101" xfId="0" applyFont="1" applyFill="1" applyBorder="1" applyAlignment="1">
      <alignment horizontal="center" vertical="center"/>
    </xf>
    <xf numFmtId="0" fontId="43" fillId="7" borderId="61" xfId="0" applyFont="1" applyFill="1" applyBorder="1" applyAlignment="1">
      <alignment horizontal="center" vertical="center" wrapText="1"/>
    </xf>
    <xf numFmtId="0" fontId="45" fillId="7" borderId="77" xfId="0" applyFont="1" applyFill="1" applyBorder="1" applyAlignment="1">
      <alignment horizontal="center" vertical="center"/>
    </xf>
    <xf numFmtId="0" fontId="53" fillId="7" borderId="72" xfId="0" applyFont="1" applyFill="1" applyBorder="1" applyAlignment="1">
      <alignment horizontal="center" vertical="center" wrapText="1"/>
    </xf>
    <xf numFmtId="0" fontId="43" fillId="7" borderId="65" xfId="0" applyFont="1" applyFill="1" applyBorder="1" applyAlignment="1">
      <alignment horizontal="center" vertical="center" wrapText="1"/>
    </xf>
    <xf numFmtId="165" fontId="43" fillId="7" borderId="64" xfId="2" applyNumberFormat="1" applyFont="1" applyFill="1" applyBorder="1" applyAlignment="1">
      <alignment horizontal="center" vertical="center" wrapText="1"/>
    </xf>
    <xf numFmtId="0" fontId="45" fillId="7" borderId="99" xfId="0" applyFont="1" applyFill="1" applyBorder="1" applyAlignment="1">
      <alignment horizontal="center" vertical="center"/>
    </xf>
    <xf numFmtId="0" fontId="47" fillId="7" borderId="72" xfId="0" applyFont="1" applyFill="1" applyBorder="1" applyAlignment="1">
      <alignment horizontal="center" vertical="center" wrapText="1"/>
    </xf>
    <xf numFmtId="165" fontId="43" fillId="7" borderId="62" xfId="2" applyNumberFormat="1" applyFont="1" applyFill="1" applyBorder="1" applyAlignment="1">
      <alignment horizontal="center" vertical="center" wrapText="1"/>
    </xf>
    <xf numFmtId="165" fontId="43" fillId="7" borderId="63" xfId="2" applyNumberFormat="1" applyFont="1" applyFill="1" applyBorder="1" applyAlignment="1">
      <alignment horizontal="center" vertical="center" wrapText="1"/>
    </xf>
    <xf numFmtId="0" fontId="45" fillId="7" borderId="81" xfId="0" applyFont="1" applyFill="1" applyBorder="1" applyAlignment="1">
      <alignment horizontal="center" vertical="center"/>
    </xf>
    <xf numFmtId="0" fontId="53" fillId="7" borderId="75" xfId="0" applyFont="1" applyFill="1" applyBorder="1" applyAlignment="1">
      <alignment horizontal="center" vertical="center" wrapText="1"/>
    </xf>
    <xf numFmtId="165" fontId="43" fillId="7" borderId="66" xfId="2" applyNumberFormat="1" applyFont="1" applyFill="1" applyBorder="1" applyAlignment="1">
      <alignment horizontal="center" vertical="center" wrapText="1"/>
    </xf>
    <xf numFmtId="0" fontId="47" fillId="7" borderId="74" xfId="0" applyFont="1" applyFill="1" applyBorder="1" applyAlignment="1">
      <alignment horizontal="center" vertical="center" wrapText="1"/>
    </xf>
    <xf numFmtId="0" fontId="45" fillId="7" borderId="78" xfId="0" applyFont="1" applyFill="1" applyBorder="1" applyAlignment="1">
      <alignment horizontal="center" vertical="center"/>
    </xf>
    <xf numFmtId="0" fontId="53" fillId="7" borderId="90" xfId="0" applyFont="1" applyFill="1" applyBorder="1" applyAlignment="1">
      <alignment horizontal="center" vertical="center" wrapText="1"/>
    </xf>
    <xf numFmtId="0" fontId="43" fillId="7" borderId="70" xfId="0" applyFont="1" applyFill="1" applyBorder="1" applyAlignment="1">
      <alignment horizontal="center" vertical="center" wrapText="1"/>
    </xf>
    <xf numFmtId="165" fontId="43" fillId="7" borderId="69" xfId="2" applyNumberFormat="1" applyFont="1" applyFill="1" applyBorder="1" applyAlignment="1">
      <alignment horizontal="center" vertical="center" wrapText="1"/>
    </xf>
    <xf numFmtId="0" fontId="45" fillId="7" borderId="76" xfId="0" applyFont="1" applyFill="1" applyBorder="1" applyAlignment="1">
      <alignment horizontal="center" vertical="center"/>
    </xf>
    <xf numFmtId="0" fontId="47" fillId="7" borderId="98" xfId="0" applyFont="1" applyFill="1" applyBorder="1" applyAlignment="1">
      <alignment horizontal="center" vertical="center" wrapText="1"/>
    </xf>
    <xf numFmtId="0" fontId="45" fillId="7" borderId="89" xfId="0" applyFont="1" applyFill="1" applyBorder="1" applyAlignment="1">
      <alignment horizontal="center" vertical="center"/>
    </xf>
    <xf numFmtId="0" fontId="43" fillId="7" borderId="68" xfId="0" applyFont="1" applyFill="1" applyBorder="1" applyAlignment="1">
      <alignment horizontal="center" vertical="center" wrapText="1"/>
    </xf>
    <xf numFmtId="165" fontId="43" fillId="7" borderId="70" xfId="2" applyNumberFormat="1" applyFont="1" applyFill="1" applyBorder="1" applyAlignment="1">
      <alignment horizontal="center" vertical="center" wrapText="1"/>
    </xf>
    <xf numFmtId="0" fontId="43" fillId="7" borderId="71" xfId="0" applyFont="1" applyFill="1" applyBorder="1" applyAlignment="1">
      <alignment horizontal="center" vertical="center" wrapText="1"/>
    </xf>
    <xf numFmtId="165" fontId="43" fillId="7" borderId="67" xfId="2" applyNumberFormat="1" applyFont="1" applyFill="1" applyBorder="1" applyAlignment="1">
      <alignment horizontal="center" vertical="center" wrapText="1"/>
    </xf>
    <xf numFmtId="0" fontId="45" fillId="7" borderId="79" xfId="0" applyFont="1" applyFill="1" applyBorder="1" applyAlignment="1">
      <alignment horizontal="center" vertical="center"/>
    </xf>
    <xf numFmtId="0" fontId="53" fillId="7" borderId="73" xfId="0" applyFont="1" applyFill="1" applyBorder="1" applyAlignment="1">
      <alignment horizontal="center" vertical="center" wrapText="1"/>
    </xf>
    <xf numFmtId="0" fontId="53" fillId="7" borderId="98" xfId="0" applyFont="1" applyFill="1" applyBorder="1" applyAlignment="1">
      <alignment horizontal="center" vertical="center" wrapText="1"/>
    </xf>
    <xf numFmtId="0" fontId="47" fillId="7" borderId="59" xfId="0" applyFont="1" applyFill="1" applyBorder="1" applyAlignment="1">
      <alignment horizontal="center" vertical="center" wrapText="1"/>
    </xf>
    <xf numFmtId="0" fontId="45" fillId="7" borderId="82" xfId="0" applyFont="1" applyFill="1" applyBorder="1" applyAlignment="1">
      <alignment horizontal="center" vertical="center"/>
    </xf>
    <xf numFmtId="0" fontId="3" fillId="2" borderId="109" xfId="0" applyFont="1" applyFill="1" applyBorder="1" applyAlignment="1">
      <alignment horizontal="center" vertical="center" wrapText="1"/>
    </xf>
    <xf numFmtId="0" fontId="3" fillId="2" borderId="104" xfId="0" applyFont="1" applyFill="1" applyBorder="1" applyAlignment="1">
      <alignment horizontal="center" vertical="center" wrapText="1"/>
    </xf>
    <xf numFmtId="0" fontId="3" fillId="2" borderId="107" xfId="0" applyFont="1" applyFill="1" applyBorder="1" applyAlignment="1">
      <alignment horizontal="center" vertical="center" wrapText="1"/>
    </xf>
    <xf numFmtId="0" fontId="0" fillId="2" borderId="117" xfId="0" applyFill="1" applyBorder="1"/>
    <xf numFmtId="0" fontId="3" fillId="7" borderId="128" xfId="0" applyFont="1" applyFill="1" applyBorder="1" applyAlignment="1">
      <alignment horizontal="center" vertical="center"/>
    </xf>
    <xf numFmtId="0" fontId="0" fillId="2" borderId="120" xfId="0" applyFill="1" applyBorder="1"/>
    <xf numFmtId="0" fontId="22" fillId="2" borderId="120" xfId="0" applyFont="1" applyFill="1" applyBorder="1"/>
    <xf numFmtId="0" fontId="6" fillId="7" borderId="132" xfId="0" applyFont="1" applyFill="1" applyBorder="1" applyAlignment="1">
      <alignment horizontal="center" vertical="center" wrapText="1"/>
    </xf>
    <xf numFmtId="0" fontId="22" fillId="7" borderId="141" xfId="0" applyFont="1" applyFill="1" applyBorder="1"/>
    <xf numFmtId="0" fontId="43" fillId="7" borderId="144" xfId="3" applyFont="1" applyFill="1" applyBorder="1" applyAlignment="1">
      <alignment vertical="center" wrapText="1"/>
    </xf>
    <xf numFmtId="0" fontId="45" fillId="2" borderId="104" xfId="0" applyFont="1" applyFill="1" applyBorder="1" applyAlignment="1">
      <alignment horizontal="left" vertical="center" wrapText="1"/>
    </xf>
    <xf numFmtId="0" fontId="22" fillId="2" borderId="117" xfId="0" applyFont="1" applyFill="1" applyBorder="1"/>
    <xf numFmtId="0" fontId="3" fillId="0" borderId="104" xfId="0" applyFont="1" applyBorder="1" applyAlignment="1">
      <alignment horizontal="center" vertical="center" wrapText="1"/>
    </xf>
    <xf numFmtId="0" fontId="3" fillId="7" borderId="130" xfId="0" applyFont="1" applyFill="1" applyBorder="1" applyAlignment="1">
      <alignment horizontal="center" vertical="center" wrapText="1"/>
    </xf>
    <xf numFmtId="0" fontId="3" fillId="0" borderId="124" xfId="0" applyFont="1" applyBorder="1" applyAlignment="1">
      <alignment vertical="center" wrapText="1"/>
    </xf>
    <xf numFmtId="0" fontId="3" fillId="0" borderId="131" xfId="0" applyFont="1" applyBorder="1" applyAlignment="1">
      <alignment vertical="center" wrapText="1"/>
    </xf>
    <xf numFmtId="0" fontId="3" fillId="2" borderId="129"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5" fillId="2" borderId="151" xfId="0" applyFont="1" applyFill="1" applyBorder="1" applyAlignment="1">
      <alignment horizontal="center" vertical="center" wrapText="1"/>
    </xf>
    <xf numFmtId="0" fontId="6" fillId="2" borderId="145" xfId="0" applyFont="1" applyFill="1" applyBorder="1" applyAlignment="1">
      <alignment horizontal="center" vertical="center"/>
    </xf>
    <xf numFmtId="0" fontId="6" fillId="2" borderId="151" xfId="0" applyFont="1" applyFill="1" applyBorder="1" applyAlignment="1">
      <alignment horizontal="center" vertical="center"/>
    </xf>
    <xf numFmtId="0" fontId="6" fillId="2" borderId="114" xfId="0" applyFont="1" applyFill="1" applyBorder="1" applyAlignment="1">
      <alignment horizontal="left" vertical="center" wrapText="1"/>
    </xf>
    <xf numFmtId="0" fontId="6" fillId="2" borderId="112" xfId="0" applyFont="1" applyFill="1" applyBorder="1" applyAlignment="1">
      <alignment horizontal="left" vertical="center" wrapText="1"/>
    </xf>
    <xf numFmtId="0" fontId="6" fillId="2" borderId="149" xfId="0" applyFont="1" applyFill="1" applyBorder="1" applyAlignment="1">
      <alignment horizontal="left" vertical="center" wrapText="1"/>
    </xf>
    <xf numFmtId="0" fontId="6" fillId="7" borderId="153" xfId="0" applyFont="1" applyFill="1" applyBorder="1" applyAlignment="1">
      <alignment horizontal="center" vertical="center"/>
    </xf>
    <xf numFmtId="164" fontId="6" fillId="7" borderId="111" xfId="0" applyNumberFormat="1" applyFont="1" applyFill="1" applyBorder="1" applyAlignment="1">
      <alignment horizontal="center" vertical="center"/>
    </xf>
    <xf numFmtId="0" fontId="3" fillId="7" borderId="124" xfId="0" applyFont="1" applyFill="1" applyBorder="1" applyAlignment="1">
      <alignment horizontal="center" vertical="center"/>
    </xf>
    <xf numFmtId="0" fontId="6" fillId="7" borderId="145" xfId="0" applyFont="1" applyFill="1" applyBorder="1" applyAlignment="1">
      <alignment horizontal="center" vertical="center"/>
    </xf>
    <xf numFmtId="164" fontId="6" fillId="7" borderId="104" xfId="0" applyNumberFormat="1" applyFont="1" applyFill="1" applyBorder="1" applyAlignment="1">
      <alignment horizontal="center" vertical="center"/>
    </xf>
    <xf numFmtId="0" fontId="3" fillId="7" borderId="131" xfId="0" applyFont="1" applyFill="1" applyBorder="1" applyAlignment="1">
      <alignment horizontal="center" vertical="center"/>
    </xf>
    <xf numFmtId="0" fontId="6" fillId="7" borderId="151" xfId="0" applyFont="1" applyFill="1" applyBorder="1" applyAlignment="1">
      <alignment horizontal="center" vertical="center"/>
    </xf>
    <xf numFmtId="164" fontId="6" fillId="7" borderId="130" xfId="0" applyNumberFormat="1" applyFont="1" applyFill="1" applyBorder="1" applyAlignment="1">
      <alignment horizontal="center" vertical="center"/>
    </xf>
    <xf numFmtId="0" fontId="3" fillId="7" borderId="147" xfId="0" applyFont="1" applyFill="1" applyBorder="1" applyAlignment="1">
      <alignment horizontal="center" vertical="center"/>
    </xf>
    <xf numFmtId="0" fontId="3" fillId="2" borderId="145" xfId="0" applyFont="1" applyFill="1" applyBorder="1" applyAlignment="1">
      <alignment horizontal="center" vertical="center" wrapText="1"/>
    </xf>
    <xf numFmtId="0" fontId="3" fillId="2" borderId="152" xfId="0" applyFont="1" applyFill="1" applyBorder="1" applyAlignment="1">
      <alignment horizontal="center" vertical="center" wrapText="1"/>
    </xf>
    <xf numFmtId="0" fontId="45" fillId="0" borderId="131" xfId="0" applyFont="1" applyBorder="1" applyAlignment="1">
      <alignment vertical="center" wrapText="1"/>
    </xf>
    <xf numFmtId="0" fontId="45" fillId="2" borderId="104" xfId="0" applyFont="1" applyFill="1" applyBorder="1" applyAlignment="1">
      <alignment vertical="center"/>
    </xf>
    <xf numFmtId="0" fontId="45" fillId="2" borderId="130" xfId="0" applyFont="1" applyFill="1" applyBorder="1" applyAlignment="1">
      <alignment vertical="center"/>
    </xf>
    <xf numFmtId="0" fontId="3" fillId="0" borderId="145" xfId="0" applyFont="1" applyBorder="1" applyAlignment="1">
      <alignment horizontal="center" vertical="center" wrapText="1"/>
    </xf>
    <xf numFmtId="0" fontId="3" fillId="0" borderId="151" xfId="0" applyFont="1" applyBorder="1" applyAlignment="1">
      <alignment horizontal="center" vertical="center" wrapText="1"/>
    </xf>
    <xf numFmtId="0" fontId="3" fillId="0" borderId="153" xfId="0" applyFont="1" applyBorder="1" applyAlignment="1">
      <alignment horizontal="center" vertical="center" wrapText="1"/>
    </xf>
    <xf numFmtId="0" fontId="3" fillId="0" borderId="112" xfId="0" applyFont="1" applyBorder="1" applyAlignment="1">
      <alignment vertical="center" wrapText="1"/>
    </xf>
    <xf numFmtId="3" fontId="3" fillId="7" borderId="145" xfId="0" applyNumberFormat="1" applyFont="1" applyFill="1" applyBorder="1" applyAlignment="1">
      <alignment horizontal="center" vertical="center" wrapText="1"/>
    </xf>
    <xf numFmtId="0" fontId="3" fillId="2" borderId="104" xfId="0" applyFont="1" applyFill="1" applyBorder="1" applyAlignment="1">
      <alignment vertical="center" wrapText="1"/>
    </xf>
    <xf numFmtId="0" fontId="3" fillId="2" borderId="151" xfId="0" applyFont="1" applyFill="1" applyBorder="1" applyAlignment="1">
      <alignment horizontal="center" vertical="center" wrapText="1"/>
    </xf>
    <xf numFmtId="0" fontId="3" fillId="2" borderId="112" xfId="0" applyFont="1" applyFill="1" applyBorder="1" applyAlignment="1">
      <alignment vertical="center" wrapText="1"/>
    </xf>
    <xf numFmtId="3" fontId="45" fillId="2" borderId="126" xfId="0" applyNumberFormat="1" applyFont="1" applyFill="1" applyBorder="1" applyAlignment="1">
      <alignment horizontal="center" vertical="center" wrapText="1"/>
    </xf>
    <xf numFmtId="0" fontId="45" fillId="0" borderId="145" xfId="0" applyFont="1" applyBorder="1" applyAlignment="1">
      <alignment horizontal="center" vertical="center" wrapText="1"/>
    </xf>
    <xf numFmtId="0" fontId="45" fillId="0" borderId="151" xfId="0" applyFont="1" applyBorder="1" applyAlignment="1">
      <alignment horizontal="center" vertical="center" wrapText="1"/>
    </xf>
    <xf numFmtId="0" fontId="50" fillId="0" borderId="112" xfId="0" applyFont="1" applyBorder="1" applyAlignment="1">
      <alignment horizontal="left" vertical="center" wrapText="1"/>
    </xf>
    <xf numFmtId="0" fontId="50" fillId="0" borderId="149" xfId="0" applyFont="1" applyBorder="1" applyAlignment="1">
      <alignment horizontal="left" vertical="center" wrapText="1"/>
    </xf>
    <xf numFmtId="3" fontId="3" fillId="2" borderId="126" xfId="0" applyNumberFormat="1" applyFont="1" applyFill="1" applyBorder="1" applyAlignment="1">
      <alignment horizontal="center" vertical="center" wrapText="1"/>
    </xf>
    <xf numFmtId="3" fontId="3" fillId="2" borderId="154" xfId="0" applyNumberFormat="1" applyFont="1" applyFill="1" applyBorder="1" applyAlignment="1">
      <alignment horizontal="center" vertical="center" wrapText="1"/>
    </xf>
    <xf numFmtId="0" fontId="23" fillId="2" borderId="104" xfId="0" applyFont="1" applyFill="1" applyBorder="1" applyAlignment="1">
      <alignment vertical="center" wrapText="1"/>
    </xf>
    <xf numFmtId="0" fontId="23" fillId="2" borderId="104" xfId="0" applyFont="1" applyFill="1" applyBorder="1" applyAlignment="1">
      <alignment horizontal="center" vertical="center"/>
    </xf>
    <xf numFmtId="0" fontId="3" fillId="0" borderId="148" xfId="0" applyFont="1" applyBorder="1" applyAlignment="1">
      <alignment vertical="center" wrapText="1"/>
    </xf>
    <xf numFmtId="0" fontId="3" fillId="2" borderId="147" xfId="0" applyFont="1" applyFill="1" applyBorder="1" applyAlignment="1">
      <alignment vertical="center" wrapText="1"/>
    </xf>
    <xf numFmtId="3" fontId="45" fillId="2" borderId="122" xfId="0" applyNumberFormat="1" applyFont="1" applyFill="1" applyBorder="1" applyAlignment="1">
      <alignment horizontal="center" vertical="center" wrapText="1"/>
    </xf>
    <xf numFmtId="0" fontId="7" fillId="5" borderId="104" xfId="0" applyFont="1" applyFill="1" applyBorder="1" applyAlignment="1">
      <alignment horizontal="center" vertical="center" wrapText="1"/>
    </xf>
    <xf numFmtId="0" fontId="7" fillId="5" borderId="104" xfId="0" applyFont="1" applyFill="1" applyBorder="1" applyAlignment="1">
      <alignment vertical="center" wrapText="1"/>
    </xf>
    <xf numFmtId="0" fontId="7" fillId="2" borderId="104" xfId="0" applyFont="1" applyFill="1" applyBorder="1" applyAlignment="1">
      <alignment vertical="center" wrapText="1"/>
    </xf>
    <xf numFmtId="0" fontId="3" fillId="5" borderId="104" xfId="0" applyFont="1" applyFill="1" applyBorder="1" applyAlignment="1">
      <alignment horizontal="center" vertical="center" wrapText="1"/>
    </xf>
    <xf numFmtId="0" fontId="7" fillId="5" borderId="145" xfId="0" applyFont="1" applyFill="1" applyBorder="1" applyAlignment="1">
      <alignment horizontal="center" vertical="center" wrapText="1"/>
    </xf>
    <xf numFmtId="0" fontId="3" fillId="5" borderId="145" xfId="0" applyFont="1" applyFill="1" applyBorder="1" applyAlignment="1">
      <alignment horizontal="center" vertical="center" wrapText="1"/>
    </xf>
    <xf numFmtId="0" fontId="7" fillId="5" borderId="153" xfId="0" applyFont="1" applyFill="1" applyBorder="1" applyAlignment="1">
      <alignment horizontal="center" vertical="center" wrapText="1"/>
    </xf>
    <xf numFmtId="0" fontId="7" fillId="5" borderId="111" xfId="0" applyFont="1" applyFill="1" applyBorder="1" applyAlignment="1">
      <alignment horizontal="left" vertical="center" wrapText="1"/>
    </xf>
    <xf numFmtId="0" fontId="7" fillId="5" borderId="111" xfId="0" applyFont="1" applyFill="1" applyBorder="1" applyAlignment="1">
      <alignment horizontal="center" vertical="center" wrapText="1"/>
    </xf>
    <xf numFmtId="0" fontId="7" fillId="7" borderId="163" xfId="0" applyFont="1" applyFill="1" applyBorder="1" applyAlignment="1">
      <alignment horizontal="center" vertical="center" wrapText="1"/>
    </xf>
    <xf numFmtId="0" fontId="7" fillId="7" borderId="164" xfId="0" applyFont="1" applyFill="1" applyBorder="1" applyAlignment="1">
      <alignment horizontal="center" vertical="center" wrapText="1"/>
    </xf>
    <xf numFmtId="0" fontId="7" fillId="7" borderId="162" xfId="0" applyFont="1" applyFill="1" applyBorder="1" applyAlignment="1">
      <alignment horizontal="center" vertical="center" wrapText="1"/>
    </xf>
    <xf numFmtId="0" fontId="3" fillId="7" borderId="53" xfId="0" applyFont="1" applyFill="1" applyBorder="1" applyAlignment="1">
      <alignment horizontal="center" vertical="center"/>
    </xf>
    <xf numFmtId="0" fontId="3" fillId="7" borderId="54" xfId="0" applyFont="1" applyFill="1" applyBorder="1" applyAlignment="1">
      <alignment horizontal="center" vertical="center"/>
    </xf>
    <xf numFmtId="0" fontId="21" fillId="2" borderId="0" xfId="0" applyFont="1" applyFill="1" applyAlignment="1">
      <alignment horizontal="center" vertical="center" wrapText="1"/>
    </xf>
    <xf numFmtId="0" fontId="0" fillId="2" borderId="0" xfId="0" applyFill="1" applyAlignment="1">
      <alignment horizontal="left" vertical="top" wrapText="1"/>
    </xf>
    <xf numFmtId="0" fontId="3" fillId="7" borderId="34"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3" fillId="2" borderId="52" xfId="0" applyFont="1" applyFill="1" applyBorder="1" applyAlignment="1">
      <alignment vertical="center" wrapText="1"/>
    </xf>
    <xf numFmtId="0" fontId="3" fillId="2" borderId="53" xfId="0" applyFont="1" applyFill="1" applyBorder="1" applyAlignment="1">
      <alignment vertical="center" wrapText="1"/>
    </xf>
    <xf numFmtId="0" fontId="3" fillId="2" borderId="2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3" fillId="7" borderId="0" xfId="0" applyFont="1" applyFill="1" applyAlignment="1">
      <alignment horizontal="center" vertical="center" wrapText="1"/>
    </xf>
    <xf numFmtId="0" fontId="3" fillId="7" borderId="0" xfId="0" applyFont="1" applyFill="1" applyAlignment="1">
      <alignment horizontal="center" vertical="center"/>
    </xf>
    <xf numFmtId="0" fontId="3" fillId="7" borderId="52" xfId="0" applyFont="1" applyFill="1" applyBorder="1" applyAlignment="1">
      <alignment horizontal="center" vertical="center"/>
    </xf>
    <xf numFmtId="0" fontId="3" fillId="7" borderId="108" xfId="0" applyFont="1" applyFill="1" applyBorder="1" applyAlignment="1">
      <alignment horizontal="center" vertical="center" wrapText="1"/>
    </xf>
    <xf numFmtId="3" fontId="43" fillId="2" borderId="178" xfId="2" applyNumberFormat="1" applyFont="1" applyFill="1" applyBorder="1" applyAlignment="1">
      <alignment horizontal="center" vertical="center" wrapText="1"/>
    </xf>
    <xf numFmtId="3" fontId="43" fillId="2" borderId="179" xfId="2" applyNumberFormat="1" applyFont="1" applyFill="1" applyBorder="1" applyAlignment="1">
      <alignment horizontal="center" vertical="center" wrapText="1"/>
    </xf>
    <xf numFmtId="3" fontId="43" fillId="2" borderId="179" xfId="0" quotePrefix="1" applyNumberFormat="1" applyFont="1" applyFill="1" applyBorder="1" applyAlignment="1">
      <alignment horizontal="center" vertical="center" wrapText="1"/>
    </xf>
    <xf numFmtId="3" fontId="43" fillId="2" borderId="179" xfId="0" applyNumberFormat="1" applyFont="1" applyFill="1" applyBorder="1" applyAlignment="1">
      <alignment horizontal="center" vertical="center" wrapText="1"/>
    </xf>
    <xf numFmtId="0" fontId="0" fillId="2" borderId="51" xfId="0" applyFill="1" applyBorder="1" applyAlignment="1">
      <alignment vertical="center"/>
    </xf>
    <xf numFmtId="0" fontId="0" fillId="2" borderId="59" xfId="0" applyFill="1" applyBorder="1" applyAlignment="1">
      <alignment vertical="center"/>
    </xf>
    <xf numFmtId="0" fontId="3" fillId="7" borderId="106" xfId="0" applyFont="1" applyFill="1" applyBorder="1" applyAlignment="1">
      <alignment horizontal="center" vertical="center" wrapText="1"/>
    </xf>
    <xf numFmtId="0" fontId="43" fillId="2" borderId="89" xfId="0" applyFont="1" applyFill="1" applyBorder="1" applyAlignment="1">
      <alignment horizontal="center" vertical="center" wrapText="1"/>
    </xf>
    <xf numFmtId="0" fontId="50" fillId="2" borderId="0" xfId="0" applyFont="1" applyFill="1" applyAlignment="1">
      <alignment horizontal="left" vertical="center" wrapText="1"/>
    </xf>
    <xf numFmtId="0" fontId="53" fillId="7" borderId="92" xfId="0" applyFont="1" applyFill="1" applyBorder="1" applyAlignment="1">
      <alignment horizontal="center" vertical="center" wrapText="1"/>
    </xf>
    <xf numFmtId="0" fontId="50" fillId="2" borderId="112" xfId="0" applyFont="1" applyFill="1" applyBorder="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0" fillId="7" borderId="0" xfId="0" applyFill="1" applyAlignment="1">
      <alignment horizontal="left"/>
    </xf>
    <xf numFmtId="0" fontId="6" fillId="2" borderId="153" xfId="0" applyFont="1" applyFill="1" applyBorder="1" applyAlignment="1">
      <alignment horizontal="center" vertical="center"/>
    </xf>
    <xf numFmtId="0" fontId="23" fillId="2" borderId="104" xfId="0" applyFont="1" applyFill="1" applyBorder="1" applyAlignment="1">
      <alignment horizontal="center" vertical="center" wrapText="1"/>
    </xf>
    <xf numFmtId="0" fontId="43" fillId="0" borderId="126" xfId="4" applyFont="1" applyBorder="1" applyAlignment="1">
      <alignment vertical="center" wrapText="1"/>
    </xf>
    <xf numFmtId="0" fontId="43" fillId="7" borderId="51" xfId="0" quotePrefix="1" applyFont="1" applyFill="1" applyBorder="1" applyAlignment="1">
      <alignment horizontal="center" vertical="center" wrapText="1"/>
    </xf>
    <xf numFmtId="164" fontId="43" fillId="7" borderId="85" xfId="0" applyNumberFormat="1" applyFont="1" applyFill="1" applyBorder="1" applyAlignment="1">
      <alignment horizontal="center" vertical="center" wrapText="1"/>
    </xf>
    <xf numFmtId="3" fontId="43" fillId="2" borderId="180" xfId="0" applyNumberFormat="1" applyFont="1" applyFill="1" applyBorder="1" applyAlignment="1">
      <alignment horizontal="center" vertical="center"/>
    </xf>
    <xf numFmtId="0" fontId="47" fillId="7" borderId="196" xfId="0" applyFont="1" applyFill="1" applyBorder="1" applyAlignment="1">
      <alignment horizontal="center" vertical="center" wrapText="1"/>
    </xf>
    <xf numFmtId="0" fontId="43" fillId="7" borderId="100" xfId="0" applyFont="1" applyFill="1" applyBorder="1" applyAlignment="1">
      <alignment horizontal="center" vertical="center" wrapText="1"/>
    </xf>
    <xf numFmtId="165" fontId="43" fillId="7" borderId="197" xfId="2" applyNumberFormat="1" applyFont="1" applyFill="1" applyBorder="1" applyAlignment="1">
      <alignment horizontal="center" vertical="center" wrapText="1"/>
    </xf>
    <xf numFmtId="0" fontId="50" fillId="0" borderId="64" xfId="0" applyFont="1" applyBorder="1" applyAlignment="1">
      <alignment horizontal="left" vertical="center" wrapText="1"/>
    </xf>
    <xf numFmtId="3" fontId="43" fillId="0" borderId="174" xfId="0" applyNumberFormat="1" applyFont="1" applyBorder="1" applyAlignment="1">
      <alignment horizontal="center" vertical="center"/>
    </xf>
    <xf numFmtId="3" fontId="43" fillId="0" borderId="177" xfId="0" applyNumberFormat="1" applyFont="1" applyBorder="1" applyAlignment="1">
      <alignment horizontal="center" vertical="center"/>
    </xf>
    <xf numFmtId="3" fontId="43" fillId="0" borderId="180" xfId="0" applyNumberFormat="1" applyFont="1" applyBorder="1" applyAlignment="1">
      <alignment horizontal="center" vertical="center"/>
    </xf>
    <xf numFmtId="0" fontId="45" fillId="0" borderId="112" xfId="0" applyFont="1" applyBorder="1" applyAlignment="1">
      <alignment horizontal="left" vertical="center" wrapText="1"/>
    </xf>
    <xf numFmtId="0" fontId="45" fillId="0" borderId="104" xfId="0" applyFont="1" applyBorder="1" applyAlignment="1">
      <alignment horizontal="left" vertical="center" wrapText="1"/>
    </xf>
    <xf numFmtId="0" fontId="22" fillId="0" borderId="0" xfId="0" applyFont="1"/>
    <xf numFmtId="0" fontId="56" fillId="0" borderId="0" xfId="0" applyFont="1" applyAlignment="1">
      <alignment vertical="center" wrapText="1"/>
    </xf>
    <xf numFmtId="0" fontId="56" fillId="0" borderId="0" xfId="0" applyFont="1" applyAlignment="1">
      <alignment vertical="top" wrapText="1"/>
    </xf>
    <xf numFmtId="0" fontId="45" fillId="2" borderId="210" xfId="0" applyFont="1" applyFill="1" applyBorder="1" applyAlignment="1">
      <alignment horizontal="center" vertical="center" wrapText="1"/>
    </xf>
    <xf numFmtId="0" fontId="47" fillId="7" borderId="212" xfId="0" applyFont="1" applyFill="1" applyBorder="1" applyAlignment="1">
      <alignment horizontal="center" vertical="center" wrapText="1"/>
    </xf>
    <xf numFmtId="0" fontId="23" fillId="2" borderId="200" xfId="0" applyFont="1" applyFill="1" applyBorder="1" applyAlignment="1">
      <alignment horizontal="center" vertical="center" wrapText="1"/>
    </xf>
    <xf numFmtId="3" fontId="23" fillId="2" borderId="201" xfId="0" applyNumberFormat="1" applyFont="1" applyFill="1" applyBorder="1" applyAlignment="1">
      <alignment horizontal="center" vertical="center" wrapText="1"/>
    </xf>
    <xf numFmtId="0" fontId="23" fillId="2" borderId="202" xfId="0" applyFont="1" applyFill="1" applyBorder="1" applyAlignment="1">
      <alignment horizontal="center" vertical="center" wrapText="1"/>
    </xf>
    <xf numFmtId="0" fontId="23" fillId="2" borderId="214" xfId="0" applyFont="1" applyFill="1" applyBorder="1" applyAlignment="1">
      <alignment vertical="center" wrapText="1"/>
    </xf>
    <xf numFmtId="0" fontId="23" fillId="2" borderId="214" xfId="0" applyFont="1" applyFill="1" applyBorder="1" applyAlignment="1">
      <alignment horizontal="center" vertical="center"/>
    </xf>
    <xf numFmtId="3" fontId="23" fillId="2" borderId="203" xfId="0" applyNumberFormat="1" applyFont="1" applyFill="1" applyBorder="1" applyAlignment="1">
      <alignment horizontal="center" vertical="center" wrapText="1"/>
    </xf>
    <xf numFmtId="3" fontId="0" fillId="0" borderId="0" xfId="0" applyNumberFormat="1"/>
    <xf numFmtId="0" fontId="3" fillId="7" borderId="112" xfId="0" applyFont="1" applyFill="1" applyBorder="1" applyAlignment="1">
      <alignment horizontal="center" vertical="center"/>
    </xf>
    <xf numFmtId="0" fontId="3" fillId="0" borderId="183" xfId="0" applyFont="1" applyBorder="1" applyAlignment="1">
      <alignment horizontal="center" vertical="center"/>
    </xf>
    <xf numFmtId="0" fontId="3" fillId="0" borderId="184" xfId="0" applyFont="1" applyBorder="1" applyAlignment="1">
      <alignment horizontal="center" vertical="center"/>
    </xf>
    <xf numFmtId="0" fontId="0" fillId="2" borderId="0" xfId="0" applyFill="1" applyAlignment="1">
      <alignment wrapText="1"/>
    </xf>
    <xf numFmtId="0" fontId="3" fillId="2" borderId="176" xfId="0" applyFont="1" applyFill="1" applyBorder="1" applyAlignment="1">
      <alignment horizontal="center" vertical="center" wrapText="1"/>
    </xf>
    <xf numFmtId="0" fontId="3" fillId="2" borderId="177" xfId="0" applyFont="1" applyFill="1" applyBorder="1" applyAlignment="1">
      <alignment horizontal="center" vertical="center" wrapText="1"/>
    </xf>
    <xf numFmtId="0" fontId="3" fillId="2" borderId="175" xfId="0" applyFont="1" applyFill="1" applyBorder="1" applyAlignment="1">
      <alignment horizontal="center" vertical="center" wrapText="1"/>
    </xf>
    <xf numFmtId="0" fontId="3" fillId="2" borderId="178" xfId="0" applyFont="1" applyFill="1" applyBorder="1" applyAlignment="1">
      <alignment horizontal="center" vertical="center" wrapText="1"/>
    </xf>
    <xf numFmtId="0" fontId="3" fillId="2" borderId="179" xfId="0" applyFont="1" applyFill="1" applyBorder="1" applyAlignment="1">
      <alignment horizontal="center" vertical="center" wrapText="1"/>
    </xf>
    <xf numFmtId="0" fontId="3" fillId="2" borderId="180" xfId="0" applyFont="1" applyFill="1" applyBorder="1" applyAlignment="1">
      <alignment horizontal="center" vertical="center" wrapText="1"/>
    </xf>
    <xf numFmtId="0" fontId="3" fillId="2" borderId="192" xfId="0" applyFont="1" applyFill="1" applyBorder="1" applyAlignment="1">
      <alignment vertical="center" wrapText="1"/>
    </xf>
    <xf numFmtId="0" fontId="3" fillId="2" borderId="220" xfId="0" applyFont="1" applyFill="1" applyBorder="1" applyAlignment="1">
      <alignment vertical="center" wrapText="1"/>
    </xf>
    <xf numFmtId="0" fontId="9" fillId="2" borderId="177" xfId="0" applyFont="1" applyFill="1" applyBorder="1" applyAlignment="1">
      <alignment horizontal="center" vertical="center" wrapText="1"/>
    </xf>
    <xf numFmtId="3" fontId="43" fillId="2" borderId="175" xfId="2" applyNumberFormat="1" applyFont="1" applyFill="1" applyBorder="1" applyAlignment="1">
      <alignment horizontal="center" vertical="center" wrapText="1"/>
    </xf>
    <xf numFmtId="3" fontId="43" fillId="2" borderId="176" xfId="2" applyNumberFormat="1" applyFont="1" applyFill="1" applyBorder="1" applyAlignment="1">
      <alignment horizontal="center" vertical="center" wrapText="1"/>
    </xf>
    <xf numFmtId="3" fontId="43" fillId="2" borderId="176" xfId="0" applyNumberFormat="1" applyFont="1" applyFill="1" applyBorder="1" applyAlignment="1">
      <alignment horizontal="center" vertical="center" wrapText="1"/>
    </xf>
    <xf numFmtId="3" fontId="43" fillId="2" borderId="177" xfId="0" applyNumberFormat="1" applyFont="1" applyFill="1" applyBorder="1" applyAlignment="1">
      <alignment horizontal="center" vertical="center" wrapText="1"/>
    </xf>
    <xf numFmtId="3" fontId="43" fillId="2" borderId="176" xfId="0" quotePrefix="1" applyNumberFormat="1" applyFont="1" applyFill="1" applyBorder="1" applyAlignment="1">
      <alignment horizontal="center" vertical="center" wrapText="1"/>
    </xf>
    <xf numFmtId="3" fontId="43" fillId="2" borderId="177" xfId="0" applyNumberFormat="1" applyFont="1" applyFill="1" applyBorder="1" applyAlignment="1">
      <alignment horizontal="center" vertical="center"/>
    </xf>
    <xf numFmtId="3" fontId="43" fillId="2" borderId="177" xfId="2" applyNumberFormat="1" applyFont="1" applyFill="1" applyBorder="1" applyAlignment="1">
      <alignment horizontal="center" vertical="center" wrapText="1"/>
    </xf>
    <xf numFmtId="3" fontId="43" fillId="0" borderId="175" xfId="2" applyNumberFormat="1" applyFont="1" applyBorder="1" applyAlignment="1">
      <alignment horizontal="center" vertical="center" wrapText="1"/>
    </xf>
    <xf numFmtId="3" fontId="43" fillId="0" borderId="176" xfId="2" applyNumberFormat="1" applyFont="1" applyBorder="1" applyAlignment="1">
      <alignment horizontal="center" vertical="center" wrapText="1"/>
    </xf>
    <xf numFmtId="3" fontId="43" fillId="0" borderId="175" xfId="2" quotePrefix="1" applyNumberFormat="1" applyFont="1" applyBorder="1" applyAlignment="1">
      <alignment horizontal="center" vertical="center" wrapText="1"/>
    </xf>
    <xf numFmtId="3" fontId="43" fillId="0" borderId="176" xfId="0" quotePrefix="1" applyNumberFormat="1" applyFont="1" applyBorder="1" applyAlignment="1">
      <alignment horizontal="center" vertical="center" wrapText="1"/>
    </xf>
    <xf numFmtId="3" fontId="43" fillId="0" borderId="176" xfId="4" quotePrefix="1" applyNumberFormat="1" applyFont="1" applyBorder="1" applyAlignment="1">
      <alignment horizontal="center" vertical="center" wrapText="1"/>
    </xf>
    <xf numFmtId="3" fontId="43" fillId="0" borderId="175" xfId="4" quotePrefix="1" applyNumberFormat="1" applyFont="1" applyBorder="1" applyAlignment="1">
      <alignment horizontal="center" vertical="center" wrapText="1"/>
    </xf>
    <xf numFmtId="3" fontId="43" fillId="0" borderId="175" xfId="0" applyNumberFormat="1" applyFont="1" applyBorder="1" applyAlignment="1">
      <alignment horizontal="center" vertical="center"/>
    </xf>
    <xf numFmtId="3" fontId="43" fillId="0" borderId="176" xfId="0" applyNumberFormat="1" applyFont="1" applyBorder="1" applyAlignment="1">
      <alignment horizontal="center" vertical="center"/>
    </xf>
    <xf numFmtId="3" fontId="43" fillId="0" borderId="176" xfId="2" quotePrefix="1" applyNumberFormat="1" applyFont="1" applyBorder="1" applyAlignment="1">
      <alignment horizontal="center" vertical="center" wrapText="1"/>
    </xf>
    <xf numFmtId="3" fontId="43" fillId="0" borderId="178" xfId="2" quotePrefix="1" applyNumberFormat="1" applyFont="1" applyBorder="1" applyAlignment="1">
      <alignment horizontal="center" vertical="center" wrapText="1"/>
    </xf>
    <xf numFmtId="3" fontId="43" fillId="0" borderId="179" xfId="2" quotePrefix="1" applyNumberFormat="1" applyFont="1" applyBorder="1" applyAlignment="1">
      <alignment horizontal="center" vertical="center" wrapText="1"/>
    </xf>
    <xf numFmtId="0" fontId="45" fillId="7" borderId="106" xfId="0" applyFont="1" applyFill="1" applyBorder="1" applyAlignment="1">
      <alignment horizontal="center" vertical="center" wrapText="1"/>
    </xf>
    <xf numFmtId="0" fontId="45" fillId="0" borderId="147" xfId="0" applyFont="1" applyBorder="1" applyAlignment="1">
      <alignment vertical="center" wrapText="1"/>
    </xf>
    <xf numFmtId="0" fontId="45" fillId="7" borderId="171" xfId="0" applyFont="1" applyFill="1" applyBorder="1" applyAlignment="1">
      <alignment horizontal="center" vertical="center" wrapText="1"/>
    </xf>
    <xf numFmtId="0" fontId="45" fillId="0" borderId="184" xfId="0" applyFont="1" applyBorder="1" applyAlignment="1">
      <alignment horizontal="center" vertical="center"/>
    </xf>
    <xf numFmtId="0" fontId="45" fillId="0" borderId="185" xfId="0" applyFont="1" applyBorder="1" applyAlignment="1">
      <alignment horizontal="center" vertical="center"/>
    </xf>
    <xf numFmtId="3" fontId="45" fillId="0" borderId="126" xfId="0" applyNumberFormat="1" applyFont="1" applyBorder="1" applyAlignment="1">
      <alignment horizontal="center" vertical="center" wrapText="1"/>
    </xf>
    <xf numFmtId="0" fontId="3" fillId="2" borderId="155" xfId="0" applyFont="1" applyFill="1" applyBorder="1" applyAlignment="1">
      <alignment horizontal="center" vertical="center" wrapText="1"/>
    </xf>
    <xf numFmtId="3" fontId="50" fillId="0" borderId="107" xfId="0" applyNumberFormat="1" applyFont="1" applyBorder="1" applyAlignment="1">
      <alignment horizontal="center" vertical="center"/>
    </xf>
    <xf numFmtId="3" fontId="50" fillId="0" borderId="111" xfId="0" applyNumberFormat="1" applyFont="1" applyBorder="1" applyAlignment="1">
      <alignment horizontal="center" vertical="center"/>
    </xf>
    <xf numFmtId="3" fontId="50" fillId="0" borderId="124" xfId="0" applyNumberFormat="1" applyFont="1" applyBorder="1" applyAlignment="1">
      <alignment horizontal="center" vertical="center"/>
    </xf>
    <xf numFmtId="3" fontId="50" fillId="0" borderId="104" xfId="0" applyNumberFormat="1" applyFont="1" applyBorder="1" applyAlignment="1">
      <alignment horizontal="center" vertical="center"/>
    </xf>
    <xf numFmtId="3" fontId="50" fillId="0" borderId="131" xfId="0" applyNumberFormat="1" applyFont="1" applyBorder="1" applyAlignment="1">
      <alignment horizontal="center" vertical="center"/>
    </xf>
    <xf numFmtId="3" fontId="50" fillId="0" borderId="129" xfId="0" applyNumberFormat="1" applyFont="1" applyBorder="1" applyAlignment="1">
      <alignment horizontal="center" vertical="center"/>
    </xf>
    <xf numFmtId="3" fontId="50" fillId="0" borderId="130" xfId="0" applyNumberFormat="1" applyFont="1" applyBorder="1" applyAlignment="1">
      <alignment horizontal="center" vertical="center"/>
    </xf>
    <xf numFmtId="3" fontId="50" fillId="0" borderId="147" xfId="0" applyNumberFormat="1" applyFont="1" applyBorder="1" applyAlignment="1">
      <alignment horizontal="center" vertical="center"/>
    </xf>
    <xf numFmtId="0" fontId="3" fillId="2" borderId="104" xfId="0" quotePrefix="1" applyFont="1" applyFill="1" applyBorder="1" applyAlignment="1">
      <alignment horizontal="center" vertical="center" wrapText="1"/>
    </xf>
    <xf numFmtId="0" fontId="3" fillId="2" borderId="160" xfId="0" applyFont="1" applyFill="1" applyBorder="1" applyAlignment="1">
      <alignment horizontal="center" vertical="center" wrapText="1"/>
    </xf>
    <xf numFmtId="0" fontId="45" fillId="2" borderId="152" xfId="0" applyFont="1" applyFill="1" applyBorder="1" applyAlignment="1">
      <alignment horizontal="center" vertical="center" wrapText="1"/>
    </xf>
    <xf numFmtId="0" fontId="20" fillId="2" borderId="0" xfId="0" applyFont="1" applyFill="1" applyAlignment="1">
      <alignment horizontal="left" vertical="top" wrapText="1"/>
    </xf>
    <xf numFmtId="0" fontId="20" fillId="2" borderId="0" xfId="0" applyFont="1" applyFill="1" applyAlignment="1">
      <alignment horizontal="center" vertical="center" wrapText="1"/>
    </xf>
    <xf numFmtId="49" fontId="0" fillId="7" borderId="0" xfId="0" applyNumberFormat="1" applyFill="1"/>
    <xf numFmtId="0" fontId="3" fillId="2" borderId="200" xfId="0" applyFont="1" applyFill="1" applyBorder="1" applyAlignment="1">
      <alignment horizontal="center" vertical="center" wrapText="1"/>
    </xf>
    <xf numFmtId="0" fontId="3" fillId="2" borderId="104" xfId="0" applyFont="1" applyFill="1" applyBorder="1" applyAlignment="1">
      <alignment horizontal="left" vertical="center" wrapText="1"/>
    </xf>
    <xf numFmtId="0" fontId="3" fillId="2" borderId="202" xfId="0" applyFont="1" applyFill="1" applyBorder="1" applyAlignment="1">
      <alignment horizontal="center" vertical="center" wrapText="1"/>
    </xf>
    <xf numFmtId="0" fontId="3" fillId="2" borderId="234" xfId="0" applyFont="1" applyFill="1" applyBorder="1" applyAlignment="1">
      <alignment vertical="center" wrapText="1"/>
    </xf>
    <xf numFmtId="0" fontId="3" fillId="2" borderId="214" xfId="0" applyFont="1" applyFill="1" applyBorder="1" applyAlignment="1">
      <alignment horizontal="left" vertical="center" wrapText="1"/>
    </xf>
    <xf numFmtId="0" fontId="3" fillId="2" borderId="214" xfId="0" applyFont="1" applyFill="1" applyBorder="1" applyAlignment="1">
      <alignment horizontal="center" vertical="center" wrapText="1"/>
    </xf>
    <xf numFmtId="0" fontId="3" fillId="2" borderId="214" xfId="0" quotePrefix="1" applyFont="1" applyFill="1" applyBorder="1" applyAlignment="1">
      <alignment horizontal="center" vertical="center" wrapText="1"/>
    </xf>
    <xf numFmtId="0" fontId="29" fillId="5" borderId="21" xfId="0" applyFont="1" applyFill="1" applyBorder="1" applyAlignment="1">
      <alignment horizontal="center" vertical="center"/>
    </xf>
    <xf numFmtId="0" fontId="17" fillId="5" borderId="21" xfId="0" applyFont="1" applyFill="1" applyBorder="1" applyAlignment="1">
      <alignment horizontal="center"/>
    </xf>
    <xf numFmtId="0" fontId="29" fillId="5" borderId="18" xfId="0" applyFont="1" applyFill="1" applyBorder="1" applyAlignment="1">
      <alignment horizontal="center" vertical="center"/>
    </xf>
    <xf numFmtId="0" fontId="32" fillId="5" borderId="18" xfId="1" applyFont="1" applyFill="1" applyBorder="1" applyAlignment="1">
      <alignment horizontal="center" vertical="center"/>
    </xf>
    <xf numFmtId="0" fontId="30" fillId="3" borderId="18" xfId="1" applyFont="1" applyFill="1" applyBorder="1" applyAlignment="1">
      <alignment vertical="center" wrapText="1"/>
    </xf>
    <xf numFmtId="0" fontId="30" fillId="3" borderId="18" xfId="1" applyFont="1" applyFill="1" applyBorder="1" applyAlignment="1">
      <alignment vertical="top" wrapText="1"/>
    </xf>
    <xf numFmtId="0" fontId="30" fillId="3" borderId="18" xfId="1" applyFont="1" applyFill="1" applyBorder="1" applyAlignment="1">
      <alignment horizontal="center" vertical="top"/>
    </xf>
    <xf numFmtId="0" fontId="33" fillId="3" borderId="19" xfId="1" applyFont="1" applyFill="1" applyBorder="1" applyAlignment="1">
      <alignment vertical="center"/>
    </xf>
    <xf numFmtId="0" fontId="30" fillId="3" borderId="18" xfId="1" applyFont="1" applyFill="1" applyBorder="1"/>
    <xf numFmtId="0" fontId="29" fillId="5" borderId="18" xfId="0" applyFont="1" applyFill="1" applyBorder="1" applyAlignment="1">
      <alignment horizontal="center"/>
    </xf>
    <xf numFmtId="0" fontId="7" fillId="2" borderId="104" xfId="0" applyFont="1" applyFill="1" applyBorder="1" applyAlignment="1">
      <alignment horizontal="left" vertical="center" wrapText="1"/>
    </xf>
    <xf numFmtId="0" fontId="7" fillId="2" borderId="130" xfId="0" applyFont="1" applyFill="1" applyBorder="1" applyAlignment="1">
      <alignment vertical="center" wrapText="1"/>
    </xf>
    <xf numFmtId="0" fontId="3" fillId="2" borderId="130" xfId="0" applyFont="1" applyFill="1" applyBorder="1" applyAlignment="1">
      <alignment horizontal="center" vertical="center" wrapText="1"/>
    </xf>
    <xf numFmtId="0" fontId="14" fillId="5" borderId="124" xfId="1" applyFill="1" applyBorder="1" applyAlignment="1">
      <alignment horizontal="center" vertical="center" wrapText="1"/>
    </xf>
    <xf numFmtId="0" fontId="14" fillId="2" borderId="131" xfId="1" applyFill="1" applyBorder="1" applyAlignment="1">
      <alignment horizontal="center" vertical="center" wrapText="1"/>
    </xf>
    <xf numFmtId="0" fontId="14" fillId="5" borderId="131" xfId="1" applyFill="1" applyBorder="1" applyAlignment="1">
      <alignment horizontal="center" vertical="center" wrapText="1"/>
    </xf>
    <xf numFmtId="0" fontId="14" fillId="2" borderId="147" xfId="1" applyFill="1" applyBorder="1" applyAlignment="1">
      <alignment horizontal="center" vertical="center" wrapText="1"/>
    </xf>
    <xf numFmtId="0" fontId="3" fillId="7" borderId="117" xfId="0" applyFont="1" applyFill="1" applyBorder="1" applyAlignment="1">
      <alignment horizontal="center" vertical="center" wrapText="1"/>
    </xf>
    <xf numFmtId="0" fontId="0" fillId="2" borderId="117" xfId="0" applyFill="1" applyBorder="1" applyAlignment="1">
      <alignment horizontal="left"/>
    </xf>
    <xf numFmtId="0" fontId="0" fillId="2" borderId="117" xfId="0" applyFill="1" applyBorder="1" applyAlignment="1">
      <alignment horizontal="center"/>
    </xf>
    <xf numFmtId="0" fontId="0" fillId="2" borderId="117" xfId="0" applyFill="1" applyBorder="1" applyAlignment="1">
      <alignment horizontal="center" vertical="center"/>
    </xf>
    <xf numFmtId="0" fontId="43" fillId="2" borderId="108" xfId="4" applyFont="1" applyFill="1" applyBorder="1" applyAlignment="1">
      <alignment vertical="center" wrapText="1"/>
    </xf>
    <xf numFmtId="0" fontId="43" fillId="2" borderId="122" xfId="4" applyFont="1" applyFill="1" applyBorder="1" applyAlignment="1">
      <alignment vertical="center" wrapText="1"/>
    </xf>
    <xf numFmtId="0" fontId="43" fillId="7" borderId="108" xfId="4" applyFont="1" applyFill="1" applyBorder="1" applyAlignment="1">
      <alignment vertical="center" wrapText="1"/>
    </xf>
    <xf numFmtId="0" fontId="9" fillId="7" borderId="104" xfId="0" applyFont="1" applyFill="1" applyBorder="1" applyAlignment="1">
      <alignment horizontal="center" vertical="center" wrapText="1"/>
    </xf>
    <xf numFmtId="0" fontId="9" fillId="7" borderId="111" xfId="0" applyFont="1" applyFill="1" applyBorder="1" applyAlignment="1">
      <alignment horizontal="center" vertical="center" wrapText="1"/>
    </xf>
    <xf numFmtId="0" fontId="43" fillId="2" borderId="106" xfId="4" applyFont="1" applyFill="1" applyBorder="1" applyAlignment="1">
      <alignment vertical="center" wrapText="1"/>
    </xf>
    <xf numFmtId="0" fontId="43" fillId="7" borderId="106" xfId="4" applyFont="1" applyFill="1" applyBorder="1" applyAlignment="1">
      <alignment vertical="center" wrapText="1"/>
    </xf>
    <xf numFmtId="0" fontId="9" fillId="7" borderId="109"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Alignment="1">
      <alignment horizontal="center" vertical="center"/>
    </xf>
    <xf numFmtId="9" fontId="0" fillId="7" borderId="0" xfId="0" applyNumberFormat="1" applyFill="1"/>
    <xf numFmtId="9" fontId="0" fillId="7" borderId="0" xfId="0" applyNumberFormat="1" applyFill="1" applyAlignment="1">
      <alignment horizontal="left"/>
    </xf>
    <xf numFmtId="9" fontId="0" fillId="7" borderId="0" xfId="0" applyNumberFormat="1" applyFill="1" applyAlignment="1">
      <alignment horizontal="center"/>
    </xf>
    <xf numFmtId="9" fontId="0" fillId="7" borderId="0" xfId="0" applyNumberFormat="1" applyFill="1" applyAlignment="1">
      <alignment horizontal="center" vertical="center"/>
    </xf>
    <xf numFmtId="3" fontId="0" fillId="7" borderId="0" xfId="0" applyNumberFormat="1" applyFill="1" applyAlignment="1">
      <alignment horizontal="left"/>
    </xf>
    <xf numFmtId="3" fontId="0" fillId="7" borderId="0" xfId="0" applyNumberFormat="1" applyFill="1" applyAlignment="1">
      <alignment horizontal="center"/>
    </xf>
    <xf numFmtId="3" fontId="0" fillId="7" borderId="0" xfId="0" applyNumberFormat="1" applyFill="1" applyAlignment="1">
      <alignment horizontal="center" vertical="center"/>
    </xf>
    <xf numFmtId="0" fontId="3" fillId="7" borderId="119"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3" fillId="7" borderId="118" xfId="0" applyFont="1" applyFill="1" applyBorder="1" applyAlignment="1">
      <alignment horizontal="center" vertical="center" wrapText="1"/>
    </xf>
    <xf numFmtId="0" fontId="1" fillId="0" borderId="0" xfId="0" applyFont="1"/>
    <xf numFmtId="0" fontId="3" fillId="7" borderId="215" xfId="0" applyFont="1" applyFill="1" applyBorder="1" applyAlignment="1">
      <alignment horizontal="center" vertical="center" wrapText="1"/>
    </xf>
    <xf numFmtId="0" fontId="48" fillId="0" borderId="0" xfId="0" applyFont="1" applyAlignment="1">
      <alignment horizontal="left" vertical="center"/>
    </xf>
    <xf numFmtId="0" fontId="45" fillId="0" borderId="112" xfId="0" applyFont="1" applyBorder="1" applyAlignment="1">
      <alignment vertical="center" wrapText="1"/>
    </xf>
    <xf numFmtId="0" fontId="45" fillId="0" borderId="149" xfId="0" applyFont="1" applyBorder="1" applyAlignment="1">
      <alignment horizontal="left" vertical="center" wrapText="1"/>
    </xf>
    <xf numFmtId="0" fontId="61" fillId="0" borderId="0" xfId="0" applyFont="1" applyAlignment="1">
      <alignment horizontal="left" vertical="center"/>
    </xf>
    <xf numFmtId="0" fontId="1" fillId="0" borderId="0" xfId="0" applyFont="1" applyAlignment="1">
      <alignment horizontal="left" vertical="center"/>
    </xf>
    <xf numFmtId="0" fontId="18" fillId="0" borderId="0" xfId="0" applyFont="1" applyAlignment="1">
      <alignment horizontal="left" vertical="center"/>
    </xf>
    <xf numFmtId="0" fontId="3" fillId="0" borderId="198" xfId="0" applyFont="1" applyBorder="1" applyAlignment="1">
      <alignment horizontal="center" vertical="center" wrapText="1"/>
    </xf>
    <xf numFmtId="0" fontId="3" fillId="0" borderId="213" xfId="0" applyFont="1" applyBorder="1" applyAlignment="1">
      <alignment vertical="center" wrapText="1"/>
    </xf>
    <xf numFmtId="0" fontId="3" fillId="0" borderId="213" xfId="0" applyFont="1" applyBorder="1" applyAlignment="1">
      <alignment horizontal="left" vertical="center" wrapText="1"/>
    </xf>
    <xf numFmtId="0" fontId="3" fillId="0" borderId="213" xfId="0" quotePrefix="1" applyFont="1" applyBorder="1" applyAlignment="1">
      <alignment horizontal="center" vertical="center" wrapText="1"/>
    </xf>
    <xf numFmtId="0" fontId="3" fillId="0" borderId="213" xfId="0" applyFont="1" applyBorder="1" applyAlignment="1">
      <alignment horizontal="center" vertical="center" wrapText="1"/>
    </xf>
    <xf numFmtId="0" fontId="3" fillId="0" borderId="200" xfId="0" applyFont="1" applyBorder="1" applyAlignment="1">
      <alignment horizontal="center" vertical="center" wrapText="1"/>
    </xf>
    <xf numFmtId="0" fontId="3" fillId="0" borderId="104" xfId="0" quotePrefix="1" applyFont="1" applyBorder="1" applyAlignment="1">
      <alignment horizontal="center" vertical="center" wrapText="1"/>
    </xf>
    <xf numFmtId="3" fontId="3" fillId="0" borderId="104" xfId="0" applyNumberFormat="1" applyFont="1" applyBorder="1" applyAlignment="1">
      <alignment horizontal="center" vertical="center" wrapText="1"/>
    </xf>
    <xf numFmtId="3" fontId="50" fillId="0" borderId="109" xfId="0" applyNumberFormat="1" applyFont="1" applyBorder="1" applyAlignment="1">
      <alignment horizontal="center" vertical="center"/>
    </xf>
    <xf numFmtId="0" fontId="62" fillId="2" borderId="153" xfId="0" applyFont="1" applyFill="1" applyBorder="1" applyAlignment="1">
      <alignment horizontal="center" vertical="center"/>
    </xf>
    <xf numFmtId="0" fontId="62" fillId="2" borderId="114" xfId="0" applyFont="1" applyFill="1" applyBorder="1" applyAlignment="1">
      <alignment horizontal="left" vertical="center" wrapText="1"/>
    </xf>
    <xf numFmtId="0" fontId="62" fillId="7" borderId="153" xfId="0" applyFont="1" applyFill="1" applyBorder="1" applyAlignment="1">
      <alignment horizontal="center" vertical="center"/>
    </xf>
    <xf numFmtId="164" fontId="62" fillId="7" borderId="111" xfId="0" applyNumberFormat="1" applyFont="1" applyFill="1" applyBorder="1" applyAlignment="1">
      <alignment horizontal="center" vertical="center"/>
    </xf>
    <xf numFmtId="0" fontId="2" fillId="7" borderId="124" xfId="0" applyFont="1" applyFill="1" applyBorder="1" applyAlignment="1">
      <alignment horizontal="center" vertical="center"/>
    </xf>
    <xf numFmtId="0" fontId="48" fillId="2" borderId="0" xfId="0" applyFont="1" applyFill="1" applyAlignment="1">
      <alignment horizontal="left" vertical="center"/>
    </xf>
    <xf numFmtId="0" fontId="47" fillId="7" borderId="20" xfId="0" applyFont="1" applyFill="1" applyBorder="1" applyAlignment="1">
      <alignment horizontal="center" vertical="center" wrapText="1"/>
    </xf>
    <xf numFmtId="0" fontId="30" fillId="3" borderId="23" xfId="1" applyFont="1" applyFill="1" applyBorder="1" applyAlignment="1">
      <alignment horizontal="left" vertical="center"/>
    </xf>
    <xf numFmtId="0" fontId="30" fillId="3" borderId="8" xfId="1" applyFont="1" applyFill="1" applyBorder="1" applyAlignment="1">
      <alignment horizontal="left" vertical="center"/>
    </xf>
    <xf numFmtId="0" fontId="30" fillId="3" borderId="18" xfId="1" applyFont="1" applyFill="1" applyBorder="1" applyAlignment="1">
      <alignment horizontal="left" wrapText="1"/>
    </xf>
    <xf numFmtId="0" fontId="30" fillId="3" borderId="18" xfId="1" applyFont="1" applyFill="1" applyBorder="1" applyAlignment="1">
      <alignment wrapText="1"/>
    </xf>
    <xf numFmtId="0" fontId="45" fillId="2" borderId="260" xfId="0" applyFont="1" applyFill="1" applyBorder="1" applyAlignment="1">
      <alignment horizontal="center" vertical="center" wrapText="1"/>
    </xf>
    <xf numFmtId="0" fontId="47" fillId="7" borderId="263" xfId="0" applyFont="1" applyFill="1" applyBorder="1" applyAlignment="1">
      <alignment horizontal="center" vertical="center" wrapText="1"/>
    </xf>
    <xf numFmtId="0" fontId="1" fillId="0" borderId="0" xfId="0" applyFont="1" applyFill="1" applyAlignment="1">
      <alignment vertical="center"/>
    </xf>
    <xf numFmtId="0" fontId="3" fillId="2" borderId="198" xfId="0" applyFont="1" applyFill="1" applyBorder="1" applyAlignment="1">
      <alignment horizontal="center" vertical="center" wrapText="1"/>
    </xf>
    <xf numFmtId="0" fontId="3" fillId="2" borderId="271" xfId="0" applyFont="1" applyFill="1" applyBorder="1" applyAlignment="1">
      <alignment vertical="center" wrapText="1"/>
    </xf>
    <xf numFmtId="0" fontId="9" fillId="7" borderId="130" xfId="0" applyFont="1" applyFill="1" applyBorder="1" applyAlignment="1">
      <alignment horizontal="center" vertical="center" wrapText="1"/>
    </xf>
    <xf numFmtId="0" fontId="6" fillId="0" borderId="0" xfId="0" applyFont="1" applyFill="1" applyAlignment="1">
      <alignment vertical="center"/>
    </xf>
    <xf numFmtId="0" fontId="0" fillId="0" borderId="0" xfId="0" applyFill="1" applyAlignment="1">
      <alignment horizontal="left"/>
    </xf>
    <xf numFmtId="0" fontId="0" fillId="0" borderId="0" xfId="0" applyFill="1" applyAlignment="1">
      <alignment horizontal="center"/>
    </xf>
    <xf numFmtId="0" fontId="0" fillId="0" borderId="0" xfId="0" applyFill="1"/>
    <xf numFmtId="0" fontId="0" fillId="0" borderId="0" xfId="0" applyFill="1" applyAlignment="1">
      <alignment horizontal="center" vertical="center"/>
    </xf>
    <xf numFmtId="3" fontId="43" fillId="0" borderId="176" xfId="0" quotePrefix="1" applyNumberFormat="1" applyFont="1" applyBorder="1" applyAlignment="1">
      <alignment horizontal="center" vertical="center"/>
    </xf>
    <xf numFmtId="0" fontId="21" fillId="2" borderId="0" xfId="0" applyFont="1" applyFill="1" applyAlignment="1">
      <alignment horizontal="center" vertical="center" wrapText="1"/>
    </xf>
    <xf numFmtId="3" fontId="43" fillId="2" borderId="217" xfId="2" applyNumberFormat="1" applyFont="1" applyFill="1" applyBorder="1" applyAlignment="1">
      <alignment horizontal="center" vertical="center" wrapText="1"/>
    </xf>
    <xf numFmtId="3" fontId="43" fillId="2" borderId="218" xfId="0" applyNumberFormat="1" applyFont="1" applyFill="1" applyBorder="1" applyAlignment="1">
      <alignment horizontal="center" vertical="center" wrapText="1"/>
    </xf>
    <xf numFmtId="3" fontId="43" fillId="2" borderId="219" xfId="0" applyNumberFormat="1" applyFont="1" applyFill="1" applyBorder="1" applyAlignment="1">
      <alignment horizontal="center" vertical="center" wrapText="1"/>
    </xf>
    <xf numFmtId="0" fontId="50" fillId="2" borderId="64" xfId="0" applyFont="1" applyFill="1" applyBorder="1" applyAlignment="1">
      <alignment horizontal="left" vertical="center" wrapText="1"/>
    </xf>
    <xf numFmtId="0" fontId="39" fillId="2" borderId="0" xfId="0" applyFont="1" applyFill="1"/>
    <xf numFmtId="0" fontId="39" fillId="0" borderId="0" xfId="0" applyFont="1"/>
    <xf numFmtId="0" fontId="0" fillId="2" borderId="0" xfId="0" applyFill="1" applyAlignment="1">
      <alignment horizontal="left" vertical="top" wrapText="1"/>
    </xf>
    <xf numFmtId="0" fontId="22" fillId="0" borderId="137" xfId="0" applyFont="1" applyFill="1" applyBorder="1"/>
    <xf numFmtId="0" fontId="43" fillId="0" borderId="138" xfId="3" applyFont="1" applyFill="1" applyBorder="1" applyAlignment="1">
      <alignment vertical="center" wrapText="1"/>
    </xf>
    <xf numFmtId="0" fontId="1" fillId="0" borderId="0" xfId="0" applyFont="1" applyFill="1" applyAlignment="1">
      <alignment horizontal="left" vertical="center"/>
    </xf>
    <xf numFmtId="0" fontId="21" fillId="0" borderId="0" xfId="0" applyFont="1" applyFill="1" applyAlignment="1">
      <alignment vertical="center" wrapText="1"/>
    </xf>
    <xf numFmtId="0" fontId="5" fillId="0" borderId="0" xfId="0" applyFont="1" applyFill="1" applyAlignment="1">
      <alignment horizontal="center" vertical="top" wrapText="1"/>
    </xf>
    <xf numFmtId="0" fontId="22" fillId="0" borderId="0" xfId="0" applyFont="1" applyFill="1"/>
    <xf numFmtId="0" fontId="47" fillId="0" borderId="0" xfId="0" applyFont="1" applyFill="1" applyAlignment="1">
      <alignment horizontal="center" vertical="top" wrapText="1"/>
    </xf>
    <xf numFmtId="0" fontId="39" fillId="0" borderId="0" xfId="0" applyFont="1" applyFill="1"/>
    <xf numFmtId="0" fontId="41" fillId="0" borderId="0" xfId="0" applyFont="1" applyFill="1"/>
    <xf numFmtId="0" fontId="39" fillId="0" borderId="0" xfId="0" applyFont="1" applyFill="1" applyAlignment="1">
      <alignment vertical="center" wrapText="1"/>
    </xf>
    <xf numFmtId="3" fontId="43" fillId="0" borderId="176" xfId="2" applyNumberFormat="1" applyFont="1" applyFill="1" applyBorder="1" applyAlignment="1">
      <alignment horizontal="center" vertical="center" wrapText="1"/>
    </xf>
    <xf numFmtId="0" fontId="27" fillId="2" borderId="0" xfId="0" applyFont="1" applyFill="1"/>
    <xf numFmtId="0" fontId="56" fillId="0" borderId="0" xfId="0" applyFont="1" applyAlignment="1">
      <alignment horizontal="left" vertical="top" wrapText="1"/>
    </xf>
    <xf numFmtId="0" fontId="0" fillId="2" borderId="0" xfId="0" applyFill="1" applyAlignment="1">
      <alignment horizontal="left" vertical="top" wrapText="1"/>
    </xf>
    <xf numFmtId="0" fontId="56" fillId="0" borderId="0" xfId="0" applyFont="1" applyAlignment="1">
      <alignment horizontal="left" vertical="center" wrapText="1"/>
    </xf>
    <xf numFmtId="0" fontId="56" fillId="0" borderId="0" xfId="0" applyFont="1" applyAlignment="1">
      <alignment horizontal="left" vertical="center"/>
    </xf>
    <xf numFmtId="0" fontId="3" fillId="7" borderId="119"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52" xfId="0" applyFont="1" applyFill="1" applyBorder="1" applyAlignment="1">
      <alignment horizontal="center" vertical="center"/>
    </xf>
    <xf numFmtId="0" fontId="3" fillId="7" borderId="278" xfId="0" applyFont="1" applyFill="1" applyBorder="1" applyAlignment="1">
      <alignment horizontal="center" vertical="center"/>
    </xf>
    <xf numFmtId="0" fontId="0" fillId="2" borderId="0" xfId="0" applyFill="1" applyBorder="1"/>
    <xf numFmtId="0" fontId="47" fillId="7" borderId="291" xfId="0" applyFont="1" applyFill="1" applyBorder="1" applyAlignment="1">
      <alignment horizontal="center" vertical="center" wrapText="1"/>
    </xf>
    <xf numFmtId="0" fontId="47" fillId="7" borderId="289" xfId="0" applyFont="1" applyFill="1" applyBorder="1" applyAlignment="1">
      <alignment horizontal="center" vertical="center" wrapText="1"/>
    </xf>
    <xf numFmtId="0" fontId="63" fillId="0" borderId="0" xfId="0" applyFont="1"/>
    <xf numFmtId="0" fontId="0" fillId="0" borderId="0" xfId="0" applyFill="1" applyBorder="1"/>
    <xf numFmtId="0" fontId="6" fillId="2" borderId="6" xfId="0" applyFont="1" applyFill="1" applyBorder="1" applyAlignment="1">
      <alignment vertical="center" wrapText="1"/>
    </xf>
    <xf numFmtId="0" fontId="6" fillId="11" borderId="6" xfId="0" applyFont="1" applyFill="1" applyBorder="1" applyAlignment="1">
      <alignment horizontal="center" vertical="center" wrapText="1"/>
    </xf>
    <xf numFmtId="0" fontId="6" fillId="13" borderId="299" xfId="0" applyFont="1" applyFill="1" applyBorder="1" applyAlignment="1">
      <alignment horizontal="center" vertical="center" wrapText="1"/>
    </xf>
    <xf numFmtId="0" fontId="6" fillId="14" borderId="299" xfId="0" applyFont="1" applyFill="1" applyBorder="1" applyAlignment="1">
      <alignment horizontal="center" vertical="center" wrapText="1"/>
    </xf>
    <xf numFmtId="0" fontId="6" fillId="4" borderId="299" xfId="0" applyFont="1" applyFill="1" applyBorder="1" applyAlignment="1">
      <alignment horizontal="center" vertical="center" wrapText="1"/>
    </xf>
    <xf numFmtId="0" fontId="6" fillId="6" borderId="299" xfId="0" applyFont="1" applyFill="1" applyBorder="1" applyAlignment="1">
      <alignment horizontal="center" vertical="center" wrapText="1"/>
    </xf>
    <xf numFmtId="0" fontId="0" fillId="2" borderId="0" xfId="0" applyFill="1" applyBorder="1" applyAlignment="1">
      <alignment horizontal="left"/>
    </xf>
    <xf numFmtId="0" fontId="6" fillId="8" borderId="298" xfId="0" applyFont="1" applyFill="1" applyBorder="1" applyAlignment="1">
      <alignment horizontal="center" vertical="center" wrapText="1"/>
    </xf>
    <xf numFmtId="0" fontId="0" fillId="9" borderId="300" xfId="0" applyFill="1" applyBorder="1"/>
    <xf numFmtId="0" fontId="6" fillId="0" borderId="0" xfId="0" applyFont="1" applyAlignment="1">
      <alignment vertical="center" wrapText="1"/>
    </xf>
    <xf numFmtId="0" fontId="6" fillId="15" borderId="301" xfId="0" applyFont="1" applyFill="1" applyBorder="1" applyAlignment="1">
      <alignment horizontal="center" vertical="center" wrapText="1"/>
    </xf>
    <xf numFmtId="0" fontId="46" fillId="7" borderId="122" xfId="0" applyFont="1" applyFill="1" applyBorder="1" applyAlignment="1">
      <alignment vertical="center" wrapText="1"/>
    </xf>
    <xf numFmtId="0" fontId="45" fillId="7" borderId="126" xfId="0" applyFont="1" applyFill="1" applyBorder="1" applyAlignment="1">
      <alignment horizontal="center" vertical="center" wrapText="1"/>
    </xf>
    <xf numFmtId="0" fontId="3" fillId="7" borderId="126" xfId="0" applyFont="1" applyFill="1" applyBorder="1" applyAlignment="1">
      <alignment horizontal="center" vertical="center" wrapText="1"/>
    </xf>
    <xf numFmtId="0" fontId="46" fillId="7" borderId="126" xfId="0" applyFont="1" applyFill="1" applyBorder="1" applyAlignment="1">
      <alignment vertical="center" wrapText="1"/>
    </xf>
    <xf numFmtId="0" fontId="45" fillId="7" borderId="154" xfId="0" applyFont="1" applyFill="1" applyBorder="1" applyAlignment="1">
      <alignment horizontal="center" vertical="center" wrapText="1"/>
    </xf>
    <xf numFmtId="0" fontId="50" fillId="2" borderId="152" xfId="0" applyFont="1" applyFill="1" applyBorder="1" applyAlignment="1">
      <alignment horizontal="center" vertical="center" wrapText="1"/>
    </xf>
    <xf numFmtId="0" fontId="46" fillId="2" borderId="156" xfId="0" applyFont="1" applyFill="1" applyBorder="1" applyAlignment="1">
      <alignment horizontal="center" vertical="center" wrapText="1"/>
    </xf>
    <xf numFmtId="0" fontId="6" fillId="2" borderId="152" xfId="0" applyFont="1" applyFill="1" applyBorder="1" applyAlignment="1">
      <alignment horizontal="center" vertical="center" wrapText="1"/>
    </xf>
    <xf numFmtId="0" fontId="46" fillId="0" borderId="152" xfId="0" applyFont="1" applyBorder="1" applyAlignment="1">
      <alignment horizontal="center" vertical="center" wrapText="1"/>
    </xf>
    <xf numFmtId="0" fontId="50" fillId="0" borderId="152" xfId="0" applyFont="1" applyBorder="1" applyAlignment="1">
      <alignment horizontal="center" vertical="center" wrapText="1"/>
    </xf>
    <xf numFmtId="0" fontId="50" fillId="0" borderId="155" xfId="0" applyFont="1" applyBorder="1" applyAlignment="1">
      <alignment horizontal="center" vertical="center" wrapText="1"/>
    </xf>
    <xf numFmtId="0" fontId="50" fillId="2" borderId="0" xfId="0" applyFont="1" applyFill="1" applyAlignment="1">
      <alignment horizontal="center" vertical="center" wrapText="1"/>
    </xf>
    <xf numFmtId="0" fontId="22" fillId="2" borderId="0" xfId="0" applyFont="1" applyFill="1" applyAlignment="1">
      <alignment horizontal="center" vertical="center"/>
    </xf>
    <xf numFmtId="0" fontId="3" fillId="7" borderId="249" xfId="0" applyFont="1" applyFill="1" applyBorder="1" applyAlignment="1">
      <alignment horizontal="center" vertical="center" wrapText="1"/>
    </xf>
    <xf numFmtId="3" fontId="3" fillId="2" borderId="304" xfId="0" applyNumberFormat="1" applyFont="1" applyFill="1" applyBorder="1" applyAlignment="1">
      <alignment horizontal="center" vertical="center" wrapText="1"/>
    </xf>
    <xf numFmtId="0" fontId="3" fillId="7" borderId="267" xfId="0" applyFont="1" applyFill="1" applyBorder="1" applyAlignment="1">
      <alignment horizontal="center" vertical="center" wrapText="1"/>
    </xf>
    <xf numFmtId="3" fontId="3" fillId="2" borderId="305" xfId="0" applyNumberFormat="1" applyFont="1" applyFill="1" applyBorder="1" applyAlignment="1">
      <alignment horizontal="center" vertical="center" wrapText="1"/>
    </xf>
    <xf numFmtId="0" fontId="0" fillId="2" borderId="0" xfId="0" applyFill="1" applyAlignment="1">
      <alignment horizontal="left" vertical="top" wrapText="1"/>
    </xf>
    <xf numFmtId="0" fontId="63" fillId="0" borderId="0" xfId="0" applyFont="1" applyAlignment="1">
      <alignment vertical="center"/>
    </xf>
    <xf numFmtId="0" fontId="63" fillId="0" borderId="0" xfId="0" applyFont="1" applyAlignment="1">
      <alignment horizontal="center" vertical="center"/>
    </xf>
    <xf numFmtId="3" fontId="0" fillId="2" borderId="0" xfId="0" applyNumberFormat="1" applyFill="1"/>
    <xf numFmtId="3" fontId="32" fillId="2" borderId="0" xfId="1" applyNumberFormat="1" applyFont="1" applyFill="1" applyBorder="1" applyAlignment="1">
      <alignment horizontal="left" vertical="center"/>
    </xf>
    <xf numFmtId="3" fontId="32" fillId="2" borderId="0" xfId="1" applyNumberFormat="1" applyFont="1" applyFill="1" applyBorder="1" applyAlignment="1">
      <alignment horizontal="center" vertical="center"/>
    </xf>
    <xf numFmtId="3" fontId="1" fillId="2" borderId="0" xfId="0" applyNumberFormat="1" applyFont="1" applyFill="1" applyAlignment="1">
      <alignment horizontal="right" vertical="center"/>
    </xf>
    <xf numFmtId="3" fontId="3" fillId="7" borderId="130" xfId="0" applyNumberFormat="1" applyFont="1" applyFill="1" applyBorder="1" applyAlignment="1">
      <alignment horizontal="center" vertical="center" wrapText="1"/>
    </xf>
    <xf numFmtId="3" fontId="3" fillId="7" borderId="147" xfId="0" applyNumberFormat="1" applyFont="1" applyFill="1" applyBorder="1" applyAlignment="1">
      <alignment horizontal="center" vertical="center" wrapText="1"/>
    </xf>
    <xf numFmtId="3" fontId="3" fillId="0" borderId="201" xfId="0" applyNumberFormat="1" applyFont="1" applyBorder="1" applyAlignment="1">
      <alignment horizontal="center" vertical="center" wrapText="1"/>
    </xf>
    <xf numFmtId="3" fontId="3" fillId="2" borderId="104" xfId="0" applyNumberFormat="1" applyFont="1" applyFill="1" applyBorder="1" applyAlignment="1">
      <alignment horizontal="center" vertical="center" wrapText="1"/>
    </xf>
    <xf numFmtId="3" fontId="3" fillId="2" borderId="214" xfId="0" applyNumberFormat="1" applyFont="1" applyFill="1" applyBorder="1" applyAlignment="1">
      <alignment horizontal="center" vertical="center" wrapText="1"/>
    </xf>
    <xf numFmtId="3" fontId="3" fillId="0" borderId="203" xfId="0" applyNumberFormat="1" applyFont="1" applyBorder="1" applyAlignment="1">
      <alignment horizontal="center" vertical="center" wrapText="1"/>
    </xf>
    <xf numFmtId="3" fontId="0" fillId="2" borderId="0" xfId="0" applyNumberFormat="1" applyFill="1" applyAlignment="1">
      <alignment vertical="center" wrapText="1"/>
    </xf>
    <xf numFmtId="3" fontId="1" fillId="2" borderId="0" xfId="0" applyNumberFormat="1" applyFont="1" applyFill="1" applyAlignment="1">
      <alignment vertical="center" wrapText="1"/>
    </xf>
    <xf numFmtId="3" fontId="0" fillId="2" borderId="51" xfId="0" applyNumberFormat="1" applyFill="1" applyBorder="1" applyAlignment="1">
      <alignment vertical="center" wrapText="1"/>
    </xf>
    <xf numFmtId="3" fontId="3" fillId="7" borderId="31" xfId="0" applyNumberFormat="1" applyFont="1" applyFill="1" applyBorder="1" applyAlignment="1">
      <alignment horizontal="center" vertical="top" wrapText="1"/>
    </xf>
    <xf numFmtId="3" fontId="45" fillId="7" borderId="238" xfId="0" applyNumberFormat="1" applyFont="1" applyFill="1" applyBorder="1" applyAlignment="1">
      <alignment horizontal="center" vertical="top" wrapText="1"/>
    </xf>
    <xf numFmtId="3" fontId="45" fillId="7" borderId="31" xfId="0" applyNumberFormat="1" applyFont="1" applyFill="1" applyBorder="1" applyAlignment="1">
      <alignment horizontal="center" vertical="top" wrapText="1"/>
    </xf>
    <xf numFmtId="3" fontId="45" fillId="0" borderId="217" xfId="0" applyNumberFormat="1" applyFont="1" applyFill="1" applyBorder="1" applyAlignment="1">
      <alignment horizontal="center" vertical="center" wrapText="1"/>
    </xf>
    <xf numFmtId="3" fontId="45" fillId="0" borderId="218" xfId="0" applyNumberFormat="1" applyFont="1" applyFill="1" applyBorder="1" applyAlignment="1">
      <alignment horizontal="center" vertical="center" wrapText="1"/>
    </xf>
    <xf numFmtId="3" fontId="45" fillId="0" borderId="219" xfId="0" applyNumberFormat="1" applyFont="1" applyFill="1" applyBorder="1" applyAlignment="1">
      <alignment horizontal="center" vertical="center" wrapText="1"/>
    </xf>
    <xf numFmtId="3" fontId="45" fillId="0" borderId="175" xfId="0" quotePrefix="1" applyNumberFormat="1" applyFont="1" applyFill="1" applyBorder="1" applyAlignment="1">
      <alignment horizontal="center" vertical="center" wrapText="1"/>
    </xf>
    <xf numFmtId="3" fontId="45" fillId="0" borderId="176" xfId="0" quotePrefix="1" applyNumberFormat="1" applyFont="1" applyFill="1" applyBorder="1" applyAlignment="1">
      <alignment horizontal="center" vertical="center" wrapText="1"/>
    </xf>
    <xf numFmtId="3" fontId="45" fillId="0" borderId="176" xfId="0" applyNumberFormat="1" applyFont="1" applyFill="1" applyBorder="1" applyAlignment="1">
      <alignment horizontal="center" vertical="center" wrapText="1"/>
    </xf>
    <xf numFmtId="3" fontId="45" fillId="0" borderId="177" xfId="0" applyNumberFormat="1" applyFont="1" applyFill="1" applyBorder="1" applyAlignment="1">
      <alignment horizontal="center" vertical="center" wrapText="1"/>
    </xf>
    <xf numFmtId="3" fontId="45" fillId="2" borderId="175" xfId="0" applyNumberFormat="1" applyFont="1" applyFill="1" applyBorder="1" applyAlignment="1">
      <alignment horizontal="center" vertical="center" wrapText="1"/>
    </xf>
    <xf numFmtId="3" fontId="45" fillId="2" borderId="176" xfId="0" quotePrefix="1" applyNumberFormat="1" applyFont="1" applyFill="1" applyBorder="1" applyAlignment="1">
      <alignment horizontal="center" vertical="center" wrapText="1"/>
    </xf>
    <xf numFmtId="3" fontId="45" fillId="2" borderId="176" xfId="0" applyNumberFormat="1" applyFont="1" applyFill="1" applyBorder="1" applyAlignment="1">
      <alignment horizontal="center" vertical="center" wrapText="1"/>
    </xf>
    <xf numFmtId="3" fontId="45" fillId="2" borderId="177" xfId="0" applyNumberFormat="1" applyFont="1" applyFill="1" applyBorder="1" applyAlignment="1">
      <alignment horizontal="center" vertical="center" wrapText="1"/>
    </xf>
    <xf numFmtId="3" fontId="45" fillId="2" borderId="280" xfId="0" quotePrefix="1" applyNumberFormat="1" applyFont="1" applyFill="1" applyBorder="1" applyAlignment="1">
      <alignment horizontal="center" vertical="center" wrapText="1"/>
    </xf>
    <xf numFmtId="3" fontId="45" fillId="2" borderId="281" xfId="0" quotePrefix="1" applyNumberFormat="1" applyFont="1" applyFill="1" applyBorder="1" applyAlignment="1">
      <alignment horizontal="center" vertical="center" wrapText="1"/>
    </xf>
    <xf numFmtId="3" fontId="45" fillId="2" borderId="281" xfId="0" applyNumberFormat="1" applyFont="1" applyFill="1" applyBorder="1" applyAlignment="1">
      <alignment horizontal="center" vertical="center" wrapText="1"/>
    </xf>
    <xf numFmtId="3" fontId="45" fillId="2" borderId="282" xfId="0" applyNumberFormat="1" applyFont="1" applyFill="1" applyBorder="1" applyAlignment="1">
      <alignment horizontal="center" vertical="center" wrapText="1"/>
    </xf>
    <xf numFmtId="3" fontId="45" fillId="2" borderId="217" xfId="0" applyNumberFormat="1" applyFont="1" applyFill="1" applyBorder="1" applyAlignment="1">
      <alignment horizontal="center" vertical="center" wrapText="1"/>
    </xf>
    <xf numFmtId="3" fontId="45" fillId="2" borderId="218" xfId="0" applyNumberFormat="1" applyFont="1" applyFill="1" applyBorder="1" applyAlignment="1">
      <alignment horizontal="center" vertical="center" wrapText="1"/>
    </xf>
    <xf numFmtId="3" fontId="45" fillId="2" borderId="219" xfId="0" applyNumberFormat="1" applyFont="1" applyFill="1" applyBorder="1" applyAlignment="1">
      <alignment horizontal="center" vertical="center" wrapText="1"/>
    </xf>
    <xf numFmtId="3" fontId="45" fillId="2" borderId="175" xfId="0" quotePrefix="1" applyNumberFormat="1" applyFont="1" applyFill="1" applyBorder="1" applyAlignment="1">
      <alignment horizontal="center" vertical="center" wrapText="1"/>
    </xf>
    <xf numFmtId="3" fontId="45" fillId="2" borderId="177" xfId="0" quotePrefix="1" applyNumberFormat="1" applyFont="1" applyFill="1" applyBorder="1" applyAlignment="1">
      <alignment horizontal="center" vertical="center" wrapText="1"/>
    </xf>
    <xf numFmtId="3" fontId="45" fillId="0" borderId="175" xfId="0" quotePrefix="1" applyNumberFormat="1" applyFont="1" applyBorder="1" applyAlignment="1">
      <alignment horizontal="center" vertical="center" wrapText="1"/>
    </xf>
    <xf numFmtId="3" fontId="45" fillId="0" borderId="177" xfId="0" quotePrefix="1" applyNumberFormat="1" applyFont="1" applyBorder="1" applyAlignment="1">
      <alignment horizontal="center" vertical="center" wrapText="1"/>
    </xf>
    <xf numFmtId="3" fontId="45" fillId="0" borderId="178" xfId="0" quotePrefix="1" applyNumberFormat="1" applyFont="1" applyBorder="1" applyAlignment="1">
      <alignment horizontal="center" vertical="center" wrapText="1"/>
    </xf>
    <xf numFmtId="3" fontId="45" fillId="0" borderId="180" xfId="0" quotePrefix="1" applyNumberFormat="1" applyFont="1" applyBorder="1" applyAlignment="1">
      <alignment horizontal="center" vertical="center" wrapText="1"/>
    </xf>
    <xf numFmtId="3" fontId="6" fillId="0" borderId="0" xfId="0" applyNumberFormat="1" applyFont="1" applyAlignment="1">
      <alignment horizontal="left" vertical="center" wrapText="1"/>
    </xf>
    <xf numFmtId="3" fontId="0" fillId="7" borderId="0" xfId="0" applyNumberFormat="1" applyFill="1" applyAlignment="1">
      <alignment vertical="center" wrapText="1"/>
    </xf>
    <xf numFmtId="3" fontId="0" fillId="0" borderId="0" xfId="0" applyNumberFormat="1" applyFill="1"/>
    <xf numFmtId="3" fontId="32" fillId="0" borderId="0" xfId="1" applyNumberFormat="1" applyFont="1" applyFill="1" applyBorder="1" applyAlignment="1">
      <alignment horizontal="center" vertical="center"/>
    </xf>
    <xf numFmtId="3" fontId="1" fillId="0" borderId="0" xfId="0" applyNumberFormat="1" applyFont="1" applyFill="1" applyAlignment="1">
      <alignment horizontal="right" vertical="center"/>
    </xf>
    <xf numFmtId="3" fontId="45" fillId="7" borderId="200" xfId="0" applyNumberFormat="1" applyFont="1" applyFill="1" applyBorder="1" applyAlignment="1">
      <alignment horizontal="center" vertical="top" wrapText="1"/>
    </xf>
    <xf numFmtId="3" fontId="45" fillId="7" borderId="104" xfId="0" applyNumberFormat="1" applyFont="1" applyFill="1" applyBorder="1" applyAlignment="1">
      <alignment horizontal="center" vertical="top" wrapText="1"/>
    </xf>
    <xf numFmtId="3" fontId="45" fillId="7" borderId="107" xfId="0" applyNumberFormat="1" applyFont="1" applyFill="1" applyBorder="1" applyAlignment="1">
      <alignment horizontal="center" vertical="top" wrapText="1"/>
    </xf>
    <xf numFmtId="3" fontId="3" fillId="7" borderId="107" xfId="0" applyNumberFormat="1" applyFont="1" applyFill="1" applyBorder="1" applyAlignment="1">
      <alignment horizontal="center" vertical="top" wrapText="1"/>
    </xf>
    <xf numFmtId="3" fontId="45" fillId="7" borderId="242" xfId="0" applyNumberFormat="1" applyFont="1" applyFill="1" applyBorder="1" applyAlignment="1">
      <alignment horizontal="center" vertical="top"/>
    </xf>
    <xf numFmtId="3" fontId="45" fillId="7" borderId="205" xfId="0" applyNumberFormat="1" applyFont="1" applyFill="1" applyBorder="1" applyAlignment="1">
      <alignment horizontal="center" vertical="top" wrapText="1"/>
    </xf>
    <xf numFmtId="3" fontId="45" fillId="7" borderId="110" xfId="0" applyNumberFormat="1" applyFont="1" applyFill="1" applyBorder="1" applyAlignment="1">
      <alignment horizontal="center" vertical="top" wrapText="1"/>
    </xf>
    <xf numFmtId="3" fontId="45" fillId="7" borderId="105" xfId="0" applyNumberFormat="1" applyFont="1" applyFill="1" applyBorder="1" applyAlignment="1">
      <alignment horizontal="center" vertical="top" wrapText="1"/>
    </xf>
    <xf numFmtId="3" fontId="45" fillId="7" borderId="115" xfId="0" applyNumberFormat="1" applyFont="1" applyFill="1" applyBorder="1" applyAlignment="1">
      <alignment horizontal="center" vertical="top" wrapText="1"/>
    </xf>
    <xf numFmtId="3" fontId="45" fillId="7" borderId="59" xfId="0" applyNumberFormat="1" applyFont="1" applyFill="1" applyBorder="1" applyAlignment="1">
      <alignment horizontal="center" vertical="top"/>
    </xf>
    <xf numFmtId="3" fontId="0" fillId="7" borderId="118" xfId="0" applyNumberFormat="1" applyFill="1" applyBorder="1"/>
    <xf numFmtId="3" fontId="45" fillId="7" borderId="134" xfId="0" applyNumberFormat="1" applyFont="1" applyFill="1" applyBorder="1" applyAlignment="1">
      <alignment horizontal="center" vertical="top" wrapText="1"/>
    </xf>
    <xf numFmtId="3" fontId="45" fillId="7" borderId="133" xfId="0" applyNumberFormat="1" applyFont="1" applyFill="1" applyBorder="1" applyAlignment="1">
      <alignment horizontal="center" vertical="top" wrapText="1"/>
    </xf>
    <xf numFmtId="3" fontId="45" fillId="7" borderId="243" xfId="0" applyNumberFormat="1" applyFont="1" applyFill="1" applyBorder="1" applyAlignment="1">
      <alignment horizontal="center" vertical="top"/>
    </xf>
    <xf numFmtId="3" fontId="43" fillId="0" borderId="244" xfId="3" applyNumberFormat="1" applyFont="1" applyFill="1" applyBorder="1" applyAlignment="1">
      <alignment horizontal="center" vertical="center" wrapText="1"/>
    </xf>
    <xf numFmtId="3" fontId="43" fillId="0" borderId="139" xfId="3" applyNumberFormat="1" applyFont="1" applyFill="1" applyBorder="1" applyAlignment="1">
      <alignment horizontal="center" vertical="center" wrapText="1"/>
    </xf>
    <xf numFmtId="3" fontId="0" fillId="2" borderId="0" xfId="0" applyNumberFormat="1" applyFill="1" applyBorder="1"/>
    <xf numFmtId="3" fontId="45" fillId="7" borderId="145" xfId="0" applyNumberFormat="1" applyFont="1" applyFill="1" applyBorder="1" applyAlignment="1">
      <alignment horizontal="center" vertical="top" wrapText="1"/>
    </xf>
    <xf numFmtId="3" fontId="3" fillId="7" borderId="104" xfId="0" applyNumberFormat="1" applyFont="1" applyFill="1" applyBorder="1" applyAlignment="1">
      <alignment horizontal="center" vertical="top" wrapText="1"/>
    </xf>
    <xf numFmtId="3" fontId="3" fillId="7" borderId="131" xfId="0" applyNumberFormat="1" applyFont="1" applyFill="1" applyBorder="1" applyAlignment="1">
      <alignment horizontal="center" vertical="top" wrapText="1"/>
    </xf>
    <xf numFmtId="3" fontId="45" fillId="7" borderId="269" xfId="0" applyNumberFormat="1" applyFont="1" applyFill="1" applyBorder="1" applyAlignment="1">
      <alignment horizontal="center" vertical="top" wrapText="1"/>
    </xf>
    <xf numFmtId="3" fontId="45" fillId="7" borderId="125" xfId="0" applyNumberFormat="1" applyFont="1" applyFill="1" applyBorder="1" applyAlignment="1">
      <alignment horizontal="center" vertical="top" wrapText="1"/>
    </xf>
    <xf numFmtId="3" fontId="3" fillId="7" borderId="110" xfId="0" applyNumberFormat="1" applyFont="1" applyFill="1" applyBorder="1" applyAlignment="1">
      <alignment horizontal="center" vertical="top" wrapText="1"/>
    </xf>
    <xf numFmtId="3" fontId="3" fillId="7" borderId="125" xfId="0" applyNumberFormat="1" applyFont="1" applyFill="1" applyBorder="1" applyAlignment="1">
      <alignment horizontal="center" vertical="top" wrapText="1"/>
    </xf>
    <xf numFmtId="3" fontId="45" fillId="7" borderId="231" xfId="0" applyNumberFormat="1" applyFont="1" applyFill="1" applyBorder="1" applyAlignment="1">
      <alignment horizontal="center" vertical="top" wrapText="1"/>
    </xf>
    <xf numFmtId="3" fontId="45" fillId="7" borderId="118" xfId="0" applyNumberFormat="1" applyFont="1" applyFill="1" applyBorder="1" applyAlignment="1">
      <alignment horizontal="center" vertical="top" wrapText="1"/>
    </xf>
    <xf numFmtId="3" fontId="3" fillId="7" borderId="118" xfId="0" applyNumberFormat="1" applyFont="1" applyFill="1" applyBorder="1" applyAlignment="1">
      <alignment horizontal="center" vertical="top" wrapText="1"/>
    </xf>
    <xf numFmtId="3" fontId="3" fillId="7" borderId="127" xfId="0" applyNumberFormat="1" applyFont="1" applyFill="1" applyBorder="1" applyAlignment="1">
      <alignment horizontal="center" vertical="top" wrapText="1"/>
    </xf>
    <xf numFmtId="3" fontId="43" fillId="2" borderId="250" xfId="3" applyNumberFormat="1" applyFont="1" applyFill="1" applyBorder="1" applyAlignment="1">
      <alignment horizontal="center" vertical="center"/>
    </xf>
    <xf numFmtId="3" fontId="43" fillId="2" borderId="186" xfId="3" applyNumberFormat="1" applyFont="1" applyFill="1" applyBorder="1" applyAlignment="1">
      <alignment horizontal="center" vertical="center"/>
    </xf>
    <xf numFmtId="3" fontId="43" fillId="2" borderId="187" xfId="3" applyNumberFormat="1" applyFont="1" applyFill="1" applyBorder="1" applyAlignment="1">
      <alignment horizontal="center" vertical="center"/>
    </xf>
    <xf numFmtId="3" fontId="43" fillId="0" borderId="251" xfId="3" applyNumberFormat="1" applyFont="1" applyBorder="1" applyAlignment="1">
      <alignment horizontal="center" vertical="center"/>
    </xf>
    <xf numFmtId="3" fontId="43" fillId="0" borderId="188" xfId="3" applyNumberFormat="1" applyFont="1" applyBorder="1" applyAlignment="1">
      <alignment horizontal="center" vertical="center"/>
    </xf>
    <xf numFmtId="3" fontId="43" fillId="0" borderId="189" xfId="3" applyNumberFormat="1" applyFont="1" applyBorder="1" applyAlignment="1">
      <alignment horizontal="center" vertical="center"/>
    </xf>
    <xf numFmtId="3" fontId="63" fillId="0" borderId="0" xfId="0" applyNumberFormat="1" applyFont="1" applyAlignment="1">
      <alignment vertical="center"/>
    </xf>
    <xf numFmtId="3" fontId="56" fillId="0" borderId="0" xfId="0" applyNumberFormat="1" applyFont="1" applyAlignment="1">
      <alignment horizontal="left" vertical="top" wrapText="1"/>
    </xf>
    <xf numFmtId="3" fontId="0" fillId="0" borderId="0" xfId="0" applyNumberFormat="1" applyAlignment="1">
      <alignment horizontal="center" vertical="center"/>
    </xf>
    <xf numFmtId="3" fontId="0" fillId="7" borderId="0" xfId="5" applyNumberFormat="1" applyFont="1" applyFill="1" applyAlignment="1">
      <alignment horizontal="center" vertical="center"/>
    </xf>
    <xf numFmtId="3" fontId="8" fillId="2" borderId="0" xfId="0" applyNumberFormat="1" applyFont="1" applyFill="1" applyAlignment="1">
      <alignment horizontal="center" vertical="center"/>
    </xf>
    <xf numFmtId="3" fontId="45" fillId="7" borderId="71" xfId="0" applyNumberFormat="1" applyFont="1" applyFill="1" applyBorder="1" applyAlignment="1">
      <alignment horizontal="center" vertical="top" wrapText="1"/>
    </xf>
    <xf numFmtId="3" fontId="3" fillId="7" borderId="103" xfId="0" applyNumberFormat="1" applyFont="1" applyFill="1" applyBorder="1" applyAlignment="1">
      <alignment horizontal="center" vertical="top" wrapText="1"/>
    </xf>
    <xf numFmtId="3" fontId="3" fillId="7" borderId="75" xfId="0" applyNumberFormat="1" applyFont="1" applyFill="1" applyBorder="1" applyAlignment="1">
      <alignment horizontal="center" vertical="top"/>
    </xf>
    <xf numFmtId="3" fontId="45" fillId="7" borderId="102" xfId="0" applyNumberFormat="1" applyFont="1" applyFill="1" applyBorder="1" applyAlignment="1">
      <alignment horizontal="center" vertical="top" wrapText="1"/>
    </xf>
    <xf numFmtId="3" fontId="3" fillId="7" borderId="74" xfId="0" applyNumberFormat="1" applyFont="1" applyFill="1" applyBorder="1" applyAlignment="1">
      <alignment horizontal="center" vertical="top"/>
    </xf>
    <xf numFmtId="3" fontId="3" fillId="7" borderId="102" xfId="0" applyNumberFormat="1" applyFont="1" applyFill="1" applyBorder="1" applyAlignment="1">
      <alignment horizontal="center" vertical="top" wrapText="1"/>
    </xf>
    <xf numFmtId="3" fontId="45" fillId="7" borderId="146" xfId="0" applyNumberFormat="1" applyFont="1" applyFill="1" applyBorder="1" applyAlignment="1">
      <alignment horizontal="center" vertical="top" wrapText="1"/>
    </xf>
    <xf numFmtId="3" fontId="3" fillId="7" borderId="146" xfId="0" applyNumberFormat="1" applyFont="1" applyFill="1" applyBorder="1" applyAlignment="1">
      <alignment horizontal="center" vertical="top" wrapText="1"/>
    </xf>
    <xf numFmtId="3" fontId="3" fillId="7" borderId="85" xfId="0" applyNumberFormat="1" applyFont="1" applyFill="1" applyBorder="1" applyAlignment="1">
      <alignment horizontal="center" vertical="top"/>
    </xf>
    <xf numFmtId="3" fontId="63" fillId="0" borderId="0" xfId="0" applyNumberFormat="1" applyFont="1" applyAlignment="1">
      <alignment horizontal="center" vertical="center"/>
    </xf>
    <xf numFmtId="3" fontId="0" fillId="2" borderId="0" xfId="0" applyNumberFormat="1" applyFill="1" applyAlignment="1">
      <alignment horizontal="left" vertical="top" wrapText="1"/>
    </xf>
    <xf numFmtId="3" fontId="56" fillId="0" borderId="0" xfId="0" applyNumberFormat="1" applyFont="1" applyAlignment="1">
      <alignment horizontal="left" vertical="center" wrapText="1"/>
    </xf>
    <xf numFmtId="3" fontId="50" fillId="2" borderId="0" xfId="0" applyNumberFormat="1" applyFont="1" applyFill="1" applyAlignment="1">
      <alignment horizontal="left" vertical="top" wrapText="1"/>
    </xf>
    <xf numFmtId="3" fontId="8" fillId="2" borderId="0" xfId="0" applyNumberFormat="1" applyFont="1" applyFill="1"/>
    <xf numFmtId="3" fontId="8" fillId="5" borderId="0" xfId="0" applyNumberFormat="1" applyFont="1" applyFill="1"/>
    <xf numFmtId="3" fontId="0" fillId="5" borderId="0" xfId="0" applyNumberFormat="1" applyFill="1"/>
    <xf numFmtId="3" fontId="0" fillId="2" borderId="117" xfId="0" applyNumberFormat="1" applyFill="1" applyBorder="1"/>
    <xf numFmtId="3" fontId="22" fillId="2" borderId="0" xfId="0" applyNumberFormat="1" applyFont="1" applyFill="1"/>
    <xf numFmtId="3" fontId="48" fillId="2" borderId="0" xfId="0" applyNumberFormat="1" applyFont="1" applyFill="1" applyAlignment="1">
      <alignment horizontal="right" vertical="center"/>
    </xf>
    <xf numFmtId="3" fontId="22" fillId="2" borderId="0" xfId="0" applyNumberFormat="1" applyFont="1" applyFill="1" applyBorder="1"/>
    <xf numFmtId="3" fontId="3" fillId="7" borderId="307" xfId="0" applyNumberFormat="1" applyFont="1" applyFill="1" applyBorder="1" applyAlignment="1">
      <alignment horizontal="center" vertical="center" wrapText="1"/>
    </xf>
    <xf numFmtId="3" fontId="45" fillId="7" borderId="59" xfId="0" applyNumberFormat="1" applyFont="1" applyFill="1" applyBorder="1" applyAlignment="1">
      <alignment horizontal="center" vertical="top" wrapText="1"/>
    </xf>
    <xf numFmtId="3" fontId="45" fillId="7" borderId="20" xfId="0" applyNumberFormat="1" applyFont="1" applyFill="1" applyBorder="1" applyAlignment="1">
      <alignment horizontal="center" vertical="top" wrapText="1"/>
    </xf>
    <xf numFmtId="3" fontId="45" fillId="2" borderId="292" xfId="0" applyNumberFormat="1" applyFont="1" applyFill="1" applyBorder="1" applyAlignment="1">
      <alignment horizontal="center" vertical="center" wrapText="1"/>
    </xf>
    <xf numFmtId="3" fontId="45" fillId="2" borderId="293" xfId="0" applyNumberFormat="1" applyFont="1" applyFill="1" applyBorder="1" applyAlignment="1">
      <alignment horizontal="center" vertical="center" wrapText="1"/>
    </xf>
    <xf numFmtId="3" fontId="45" fillId="2" borderId="189" xfId="0" applyNumberFormat="1" applyFont="1" applyFill="1" applyBorder="1" applyAlignment="1">
      <alignment horizontal="center" vertical="center" wrapText="1"/>
    </xf>
    <xf numFmtId="3" fontId="45" fillId="2" borderId="0" xfId="0" applyNumberFormat="1" applyFont="1" applyFill="1" applyAlignment="1">
      <alignment horizontal="center" vertical="center" wrapText="1"/>
    </xf>
    <xf numFmtId="3" fontId="22" fillId="7" borderId="0" xfId="0" applyNumberFormat="1" applyFont="1" applyFill="1"/>
    <xf numFmtId="3" fontId="14" fillId="2" borderId="0" xfId="1" applyNumberFormat="1" applyFill="1" applyBorder="1" applyAlignment="1">
      <alignment vertical="center"/>
    </xf>
    <xf numFmtId="3" fontId="44" fillId="7" borderId="145" xfId="0" applyNumberFormat="1" applyFont="1" applyFill="1" applyBorder="1" applyAlignment="1">
      <alignment horizontal="center" vertical="center" wrapText="1"/>
    </xf>
    <xf numFmtId="3" fontId="44" fillId="7" borderId="104" xfId="0" applyNumberFormat="1" applyFont="1" applyFill="1" applyBorder="1" applyAlignment="1">
      <alignment horizontal="center" vertical="center" wrapText="1"/>
    </xf>
    <xf numFmtId="3" fontId="44" fillId="7" borderId="131" xfId="0" applyNumberFormat="1" applyFont="1" applyFill="1" applyBorder="1" applyAlignment="1">
      <alignment horizontal="center" vertical="center" wrapText="1"/>
    </xf>
    <xf numFmtId="3" fontId="45" fillId="7" borderId="170" xfId="0" applyNumberFormat="1" applyFont="1" applyFill="1" applyBorder="1" applyAlignment="1">
      <alignment horizontal="center" vertical="top" wrapText="1"/>
    </xf>
    <xf numFmtId="3" fontId="3" fillId="7" borderId="115" xfId="0" applyNumberFormat="1" applyFont="1" applyFill="1" applyBorder="1" applyAlignment="1">
      <alignment horizontal="center" vertical="top" wrapText="1"/>
    </xf>
    <xf numFmtId="3" fontId="47" fillId="7" borderId="104" xfId="0" applyNumberFormat="1" applyFont="1" applyFill="1" applyBorder="1" applyAlignment="1">
      <alignment vertical="top" wrapText="1"/>
    </xf>
    <xf numFmtId="3" fontId="45" fillId="7" borderId="123" xfId="0" applyNumberFormat="1" applyFont="1" applyFill="1" applyBorder="1" applyAlignment="1">
      <alignment horizontal="center" vertical="top" wrapText="1"/>
    </xf>
    <xf numFmtId="3" fontId="47" fillId="7" borderId="115" xfId="0" applyNumberFormat="1" applyFont="1" applyFill="1" applyBorder="1" applyAlignment="1">
      <alignment vertical="top" wrapText="1"/>
    </xf>
    <xf numFmtId="3" fontId="47" fillId="7" borderId="110" xfId="0" applyNumberFormat="1" applyFont="1" applyFill="1" applyBorder="1" applyAlignment="1">
      <alignment vertical="top" wrapText="1"/>
    </xf>
    <xf numFmtId="3" fontId="47" fillId="7" borderId="125" xfId="0" applyNumberFormat="1" applyFont="1" applyFill="1" applyBorder="1" applyAlignment="1">
      <alignment vertical="top" wrapText="1"/>
    </xf>
    <xf numFmtId="3" fontId="45" fillId="7" borderId="153" xfId="0" applyNumberFormat="1" applyFont="1" applyFill="1" applyBorder="1" applyAlignment="1">
      <alignment horizontal="center" vertical="top" wrapText="1"/>
    </xf>
    <xf numFmtId="3" fontId="45" fillId="7" borderId="111" xfId="0" applyNumberFormat="1" applyFont="1" applyFill="1" applyBorder="1" applyAlignment="1">
      <alignment horizontal="center" vertical="top" wrapText="1"/>
    </xf>
    <xf numFmtId="3" fontId="47" fillId="7" borderId="111" xfId="0" applyNumberFormat="1" applyFont="1" applyFill="1" applyBorder="1" applyAlignment="1">
      <alignment vertical="top" wrapText="1"/>
    </xf>
    <xf numFmtId="3" fontId="47" fillId="7" borderId="124" xfId="0" applyNumberFormat="1" applyFont="1" applyFill="1" applyBorder="1" applyAlignment="1">
      <alignment vertical="top" wrapText="1"/>
    </xf>
    <xf numFmtId="3" fontId="0" fillId="7" borderId="170" xfId="0" applyNumberFormat="1" applyFill="1" applyBorder="1"/>
    <xf numFmtId="3" fontId="0" fillId="7" borderId="115" xfId="0" applyNumberFormat="1" applyFill="1" applyBorder="1"/>
    <xf numFmtId="3" fontId="0" fillId="7" borderId="110" xfId="0" applyNumberFormat="1" applyFill="1" applyBorder="1"/>
    <xf numFmtId="3" fontId="0" fillId="7" borderId="0" xfId="0" applyNumberFormat="1" applyFill="1" applyBorder="1"/>
    <xf numFmtId="3" fontId="47" fillId="7" borderId="123" xfId="0" applyNumberFormat="1" applyFont="1" applyFill="1" applyBorder="1" applyAlignment="1">
      <alignment vertical="top" wrapText="1"/>
    </xf>
    <xf numFmtId="3" fontId="0" fillId="7" borderId="231" xfId="0" applyNumberFormat="1" applyFill="1" applyBorder="1"/>
    <xf numFmtId="3" fontId="47" fillId="7" borderId="118" xfId="0" applyNumberFormat="1" applyFont="1" applyFill="1" applyBorder="1" applyAlignment="1">
      <alignment vertical="top" wrapText="1"/>
    </xf>
    <xf numFmtId="3" fontId="47" fillId="7" borderId="127" xfId="0" applyNumberFormat="1" applyFont="1" applyFill="1" applyBorder="1" applyAlignment="1">
      <alignment vertical="top" wrapText="1"/>
    </xf>
    <xf numFmtId="3" fontId="45" fillId="2" borderId="264" xfId="0" applyNumberFormat="1" applyFont="1" applyFill="1" applyBorder="1" applyAlignment="1">
      <alignment horizontal="center" vertical="center" wrapText="1"/>
    </xf>
    <xf numFmtId="3" fontId="45" fillId="2" borderId="191" xfId="0" quotePrefix="1" applyNumberFormat="1" applyFont="1" applyFill="1" applyBorder="1" applyAlignment="1">
      <alignment horizontal="center" vertical="center" wrapText="1"/>
    </xf>
    <xf numFmtId="3" fontId="39" fillId="2" borderId="0" xfId="0" applyNumberFormat="1" applyFont="1" applyFill="1" applyAlignment="1">
      <alignment horizontal="left" vertical="top"/>
    </xf>
    <xf numFmtId="3" fontId="41" fillId="2" borderId="0" xfId="0" applyNumberFormat="1" applyFont="1" applyFill="1" applyAlignment="1">
      <alignment horizontal="left" vertical="center" wrapText="1"/>
    </xf>
    <xf numFmtId="3" fontId="39" fillId="0" borderId="0" xfId="0" applyNumberFormat="1" applyFont="1"/>
    <xf numFmtId="3" fontId="39" fillId="2" borderId="0" xfId="0" applyNumberFormat="1" applyFont="1" applyFill="1"/>
    <xf numFmtId="3" fontId="3" fillId="2" borderId="0" xfId="0" applyNumberFormat="1" applyFont="1" applyFill="1" applyAlignment="1">
      <alignment horizontal="left" vertical="top"/>
    </xf>
    <xf numFmtId="3" fontId="3" fillId="0" borderId="0" xfId="0" applyNumberFormat="1" applyFont="1" applyAlignment="1">
      <alignment horizontal="left" vertical="top"/>
    </xf>
    <xf numFmtId="3" fontId="7" fillId="7" borderId="200" xfId="0" applyNumberFormat="1" applyFont="1" applyFill="1" applyBorder="1" applyAlignment="1">
      <alignment horizontal="center" vertical="center" wrapText="1"/>
    </xf>
    <xf numFmtId="3" fontId="7" fillId="7" borderId="104" xfId="0" applyNumberFormat="1" applyFont="1" applyFill="1" applyBorder="1" applyAlignment="1">
      <alignment horizontal="center" vertical="center" wrapText="1"/>
    </xf>
    <xf numFmtId="3" fontId="11" fillId="7" borderId="104" xfId="0" applyNumberFormat="1" applyFont="1" applyFill="1" applyBorder="1" applyAlignment="1">
      <alignment horizontal="center" vertical="center" wrapText="1"/>
    </xf>
    <xf numFmtId="3" fontId="45" fillId="7" borderId="200" xfId="0" applyNumberFormat="1" applyFont="1" applyFill="1" applyBorder="1" applyAlignment="1">
      <alignment horizontal="center" vertical="center" wrapText="1"/>
    </xf>
    <xf numFmtId="3" fontId="45" fillId="7" borderId="104" xfId="0" applyNumberFormat="1" applyFont="1" applyFill="1" applyBorder="1" applyAlignment="1">
      <alignment horizontal="center" vertical="center" wrapText="1"/>
    </xf>
    <xf numFmtId="3" fontId="3" fillId="7" borderId="104" xfId="0" applyNumberFormat="1" applyFont="1" applyFill="1" applyBorder="1" applyAlignment="1">
      <alignment horizontal="center" vertical="center" wrapText="1"/>
    </xf>
    <xf numFmtId="3" fontId="7" fillId="7" borderId="214" xfId="0" applyNumberFormat="1" applyFont="1" applyFill="1" applyBorder="1" applyAlignment="1">
      <alignment horizontal="center" vertical="center" wrapText="1"/>
    </xf>
    <xf numFmtId="3" fontId="7" fillId="7" borderId="203" xfId="0" applyNumberFormat="1" applyFont="1" applyFill="1" applyBorder="1" applyAlignment="1">
      <alignment horizontal="center" vertical="center" wrapText="1"/>
    </xf>
    <xf numFmtId="3" fontId="60" fillId="2" borderId="207" xfId="0" applyNumberFormat="1" applyFont="1" applyFill="1" applyBorder="1" applyAlignment="1">
      <alignment horizontal="center" vertical="center" wrapText="1"/>
    </xf>
    <xf numFmtId="3" fontId="60" fillId="2" borderId="188" xfId="0" applyNumberFormat="1" applyFont="1" applyFill="1" applyBorder="1" applyAlignment="1">
      <alignment horizontal="center" vertical="center" wrapText="1"/>
    </xf>
    <xf numFmtId="3" fontId="60" fillId="2" borderId="208" xfId="0" applyNumberFormat="1" applyFont="1" applyFill="1" applyBorder="1" applyAlignment="1">
      <alignment horizontal="center" vertical="center" wrapText="1"/>
    </xf>
    <xf numFmtId="4" fontId="44" fillId="7" borderId="202" xfId="0" applyNumberFormat="1" applyFont="1" applyFill="1" applyBorder="1" applyAlignment="1">
      <alignment horizontal="center" vertical="center" wrapText="1"/>
    </xf>
    <xf numFmtId="4" fontId="44" fillId="7" borderId="214" xfId="0" applyNumberFormat="1" applyFont="1" applyFill="1" applyBorder="1" applyAlignment="1">
      <alignment horizontal="center" vertical="center" wrapText="1"/>
    </xf>
    <xf numFmtId="4" fontId="7" fillId="7" borderId="214" xfId="0" applyNumberFormat="1" applyFont="1" applyFill="1" applyBorder="1" applyAlignment="1">
      <alignment horizontal="center" vertical="top" wrapText="1"/>
    </xf>
    <xf numFmtId="4" fontId="7" fillId="7" borderId="214" xfId="0" applyNumberFormat="1" applyFont="1" applyFill="1" applyBorder="1" applyAlignment="1">
      <alignment horizontal="center" vertical="center" wrapText="1"/>
    </xf>
    <xf numFmtId="3" fontId="13" fillId="2" borderId="0" xfId="0" applyNumberFormat="1" applyFont="1" applyFill="1" applyAlignment="1">
      <alignment vertical="center"/>
    </xf>
    <xf numFmtId="3" fontId="14" fillId="2" borderId="0" xfId="1" applyNumberFormat="1" applyFill="1" applyBorder="1" applyAlignment="1">
      <alignment horizontal="center" vertical="center"/>
    </xf>
    <xf numFmtId="3" fontId="3" fillId="7" borderId="176" xfId="0" applyNumberFormat="1" applyFont="1" applyFill="1" applyBorder="1" applyAlignment="1">
      <alignment horizontal="center" vertical="top" wrapText="1"/>
    </xf>
    <xf numFmtId="3" fontId="3" fillId="7" borderId="177" xfId="0" applyNumberFormat="1" applyFont="1" applyFill="1" applyBorder="1" applyAlignment="1">
      <alignment horizontal="center" vertical="top" wrapText="1"/>
    </xf>
    <xf numFmtId="3" fontId="3" fillId="7" borderId="30" xfId="0" applyNumberFormat="1" applyFont="1" applyFill="1" applyBorder="1" applyAlignment="1">
      <alignment horizontal="center" vertical="top" wrapText="1"/>
    </xf>
    <xf numFmtId="3" fontId="3" fillId="7" borderId="24" xfId="0" applyNumberFormat="1" applyFont="1" applyFill="1" applyBorder="1" applyAlignment="1">
      <alignment horizontal="center" vertical="center" wrapText="1"/>
    </xf>
    <xf numFmtId="3" fontId="45" fillId="7" borderId="25" xfId="0" applyNumberFormat="1" applyFont="1" applyFill="1" applyBorder="1" applyAlignment="1">
      <alignment horizontal="center" vertical="center" wrapText="1"/>
    </xf>
    <xf numFmtId="3" fontId="3" fillId="7" borderId="176" xfId="0" applyNumberFormat="1" applyFont="1" applyFill="1" applyBorder="1" applyAlignment="1">
      <alignment horizontal="center" vertical="center" wrapText="1"/>
    </xf>
    <xf numFmtId="3" fontId="3" fillId="7" borderId="177" xfId="0" applyNumberFormat="1" applyFont="1" applyFill="1" applyBorder="1" applyAlignment="1">
      <alignment horizontal="center" vertical="center" wrapText="1"/>
    </xf>
    <xf numFmtId="3" fontId="3" fillId="7" borderId="29" xfId="0" applyNumberFormat="1" applyFont="1" applyFill="1" applyBorder="1" applyAlignment="1">
      <alignment horizontal="center" vertical="top" wrapText="1"/>
    </xf>
    <xf numFmtId="3" fontId="3" fillId="7" borderId="275" xfId="0" applyNumberFormat="1" applyFont="1" applyFill="1" applyBorder="1" applyAlignment="1">
      <alignment horizontal="center" vertical="center" wrapText="1"/>
    </xf>
    <xf numFmtId="3" fontId="3" fillId="7" borderId="276" xfId="0" applyNumberFormat="1" applyFont="1" applyFill="1" applyBorder="1" applyAlignment="1">
      <alignment horizontal="center" vertical="center" wrapText="1"/>
    </xf>
    <xf numFmtId="3" fontId="3" fillId="7" borderId="50" xfId="0" applyNumberFormat="1" applyFont="1" applyFill="1" applyBorder="1" applyAlignment="1">
      <alignment horizontal="center" vertical="top" wrapText="1"/>
    </xf>
    <xf numFmtId="3" fontId="3" fillId="7" borderId="179" xfId="0" applyNumberFormat="1" applyFont="1" applyFill="1" applyBorder="1" applyAlignment="1">
      <alignment horizontal="center" vertical="center" wrapText="1"/>
    </xf>
    <xf numFmtId="3" fontId="3" fillId="7" borderId="180" xfId="0" applyNumberFormat="1" applyFont="1" applyFill="1" applyBorder="1" applyAlignment="1">
      <alignment horizontal="center" vertical="center" wrapText="1"/>
    </xf>
    <xf numFmtId="3" fontId="45" fillId="0" borderId="176" xfId="0" applyNumberFormat="1" applyFont="1" applyBorder="1" applyAlignment="1">
      <alignment horizontal="center" vertical="center" wrapText="1"/>
    </xf>
    <xf numFmtId="3" fontId="45" fillId="0" borderId="177" xfId="0" applyNumberFormat="1" applyFont="1" applyBorder="1" applyAlignment="1">
      <alignment horizontal="center" vertical="center" wrapText="1"/>
    </xf>
    <xf numFmtId="3" fontId="45" fillId="0" borderId="194" xfId="0" applyNumberFormat="1" applyFont="1" applyBorder="1" applyAlignment="1">
      <alignment horizontal="center" vertical="center" wrapText="1"/>
    </xf>
    <xf numFmtId="3" fontId="45" fillId="0" borderId="194" xfId="0" applyNumberFormat="1" applyFont="1" applyFill="1" applyBorder="1" applyAlignment="1">
      <alignment horizontal="center" vertical="center" wrapText="1"/>
    </xf>
    <xf numFmtId="3" fontId="53" fillId="0" borderId="194" xfId="0" applyNumberFormat="1" applyFont="1" applyBorder="1" applyAlignment="1">
      <alignment horizontal="center" vertical="center" wrapText="1"/>
    </xf>
    <xf numFmtId="3" fontId="45" fillId="0" borderId="179" xfId="0" applyNumberFormat="1" applyFont="1" applyBorder="1" applyAlignment="1">
      <alignment horizontal="center" vertical="center" wrapText="1"/>
    </xf>
    <xf numFmtId="3" fontId="45" fillId="0" borderId="180" xfId="0" applyNumberFormat="1" applyFont="1" applyBorder="1" applyAlignment="1">
      <alignment horizontal="center" vertical="center" wrapText="1"/>
    </xf>
    <xf numFmtId="3" fontId="56" fillId="2" borderId="0" xfId="0" applyNumberFormat="1" applyFont="1" applyFill="1" applyAlignment="1">
      <alignment vertical="top" wrapText="1"/>
    </xf>
    <xf numFmtId="3" fontId="22" fillId="2" borderId="0" xfId="0" applyNumberFormat="1" applyFont="1" applyFill="1" applyAlignment="1">
      <alignment horizontal="center"/>
    </xf>
    <xf numFmtId="3" fontId="48" fillId="2" borderId="0" xfId="0" applyNumberFormat="1" applyFont="1" applyFill="1" applyAlignment="1">
      <alignment horizontal="left" vertical="center" wrapText="1"/>
    </xf>
    <xf numFmtId="3" fontId="45" fillId="7" borderId="131" xfId="0" applyNumberFormat="1" applyFont="1" applyFill="1" applyBorder="1" applyAlignment="1">
      <alignment horizontal="center" vertical="top" wrapText="1"/>
    </xf>
    <xf numFmtId="3" fontId="45" fillId="7" borderId="151" xfId="0" applyNumberFormat="1" applyFont="1" applyFill="1" applyBorder="1" applyAlignment="1">
      <alignment horizontal="center" vertical="top" wrapText="1"/>
    </xf>
    <xf numFmtId="3" fontId="45" fillId="7" borderId="130" xfId="0" applyNumberFormat="1" applyFont="1" applyFill="1" applyBorder="1" applyAlignment="1">
      <alignment horizontal="center" vertical="top" wrapText="1"/>
    </xf>
    <xf numFmtId="3" fontId="3" fillId="7" borderId="147" xfId="0" applyNumberFormat="1" applyFont="1" applyFill="1" applyBorder="1" applyAlignment="1">
      <alignment horizontal="center" vertical="top" wrapText="1"/>
    </xf>
    <xf numFmtId="3" fontId="1" fillId="2" borderId="0" xfId="0" applyNumberFormat="1" applyFont="1" applyFill="1" applyAlignment="1">
      <alignment vertical="center"/>
    </xf>
    <xf numFmtId="4" fontId="3" fillId="0" borderId="183" xfId="0" applyNumberFormat="1" applyFont="1" applyBorder="1" applyAlignment="1">
      <alignment horizontal="center" vertical="center" wrapText="1"/>
    </xf>
    <xf numFmtId="4" fontId="3" fillId="0" borderId="184" xfId="0" applyNumberFormat="1" applyFont="1" applyBorder="1" applyAlignment="1">
      <alignment horizontal="center" vertical="center" wrapText="1"/>
    </xf>
    <xf numFmtId="4" fontId="45" fillId="0" borderId="184" xfId="0" applyNumberFormat="1" applyFont="1" applyBorder="1" applyAlignment="1">
      <alignment horizontal="center" vertical="center" wrapText="1"/>
    </xf>
    <xf numFmtId="4" fontId="45" fillId="0" borderId="185" xfId="0" applyNumberFormat="1" applyFont="1" applyBorder="1" applyAlignment="1">
      <alignment horizontal="center" vertical="center" wrapText="1"/>
    </xf>
    <xf numFmtId="3" fontId="45" fillId="0" borderId="190" xfId="0" applyNumberFormat="1" applyFont="1" applyFill="1" applyBorder="1" applyAlignment="1">
      <alignment horizontal="center" vertical="center" wrapText="1"/>
    </xf>
    <xf numFmtId="3" fontId="45" fillId="0" borderId="252" xfId="0" applyNumberFormat="1" applyFont="1" applyFill="1" applyBorder="1" applyAlignment="1">
      <alignment horizontal="center" vertical="center" wrapText="1"/>
    </xf>
    <xf numFmtId="3" fontId="45" fillId="7" borderId="310" xfId="0" applyNumberFormat="1" applyFont="1" applyFill="1" applyBorder="1" applyAlignment="1">
      <alignment horizontal="center" vertical="top" wrapText="1"/>
    </xf>
    <xf numFmtId="3" fontId="45" fillId="7" borderId="311" xfId="0" applyNumberFormat="1" applyFont="1" applyFill="1" applyBorder="1" applyAlignment="1">
      <alignment horizontal="center" vertical="top" wrapText="1"/>
    </xf>
    <xf numFmtId="3" fontId="45" fillId="7" borderId="312" xfId="0" applyNumberFormat="1" applyFont="1" applyFill="1" applyBorder="1" applyAlignment="1">
      <alignment horizontal="center" vertical="top" wrapText="1"/>
    </xf>
    <xf numFmtId="3" fontId="45" fillId="7" borderId="31" xfId="0" applyNumberFormat="1" applyFont="1" applyFill="1" applyBorder="1" applyAlignment="1">
      <alignment horizontal="center" vertical="top" wrapText="1"/>
    </xf>
    <xf numFmtId="0" fontId="39" fillId="0" borderId="0" xfId="0" applyFont="1" applyFill="1" applyAlignment="1">
      <alignment horizontal="left" vertical="top" wrapText="1"/>
    </xf>
    <xf numFmtId="0" fontId="56" fillId="0" borderId="0" xfId="0" applyFont="1" applyAlignment="1">
      <alignment horizontal="left" vertical="center" wrapText="1"/>
    </xf>
    <xf numFmtId="3" fontId="45" fillId="0" borderId="145" xfId="0" applyNumberFormat="1" applyFont="1" applyFill="1" applyBorder="1" applyAlignment="1">
      <alignment horizontal="center" vertical="center" wrapText="1"/>
    </xf>
    <xf numFmtId="3" fontId="45" fillId="0" borderId="107" xfId="0" applyNumberFormat="1" applyFont="1" applyFill="1" applyBorder="1" applyAlignment="1">
      <alignment horizontal="center" vertical="center" wrapText="1"/>
    </xf>
    <xf numFmtId="3" fontId="45" fillId="0" borderId="104" xfId="0" applyNumberFormat="1" applyFont="1" applyFill="1" applyBorder="1" applyAlignment="1">
      <alignment horizontal="center" vertical="center" wrapText="1"/>
    </xf>
    <xf numFmtId="3" fontId="45" fillId="0" borderId="131" xfId="0" applyNumberFormat="1" applyFont="1" applyFill="1" applyBorder="1" applyAlignment="1">
      <alignment horizontal="center" vertical="center" wrapText="1"/>
    </xf>
    <xf numFmtId="3" fontId="45" fillId="0" borderId="151" xfId="0" applyNumberFormat="1" applyFont="1" applyFill="1" applyBorder="1" applyAlignment="1">
      <alignment horizontal="center" vertical="center" wrapText="1"/>
    </xf>
    <xf numFmtId="3" fontId="45" fillId="0" borderId="129" xfId="0" applyNumberFormat="1" applyFont="1" applyFill="1" applyBorder="1" applyAlignment="1">
      <alignment horizontal="center" vertical="center" wrapText="1"/>
    </xf>
    <xf numFmtId="3" fontId="45" fillId="0" borderId="130" xfId="0" applyNumberFormat="1" applyFont="1" applyFill="1" applyBorder="1" applyAlignment="1">
      <alignment horizontal="center" vertical="center" wrapText="1"/>
    </xf>
    <xf numFmtId="3" fontId="45" fillId="0" borderId="147" xfId="0" applyNumberFormat="1" applyFont="1" applyFill="1" applyBorder="1" applyAlignment="1">
      <alignment horizontal="center" vertical="center" wrapText="1"/>
    </xf>
    <xf numFmtId="0" fontId="53" fillId="7" borderId="74" xfId="0" applyFont="1" applyFill="1" applyBorder="1" applyAlignment="1">
      <alignment horizontal="center" vertical="center" wrapText="1"/>
    </xf>
    <xf numFmtId="3" fontId="43" fillId="0" borderId="175" xfId="0" applyNumberFormat="1" applyFont="1" applyBorder="1" applyAlignment="1">
      <alignment horizontal="center" vertical="center" wrapText="1"/>
    </xf>
    <xf numFmtId="3" fontId="43" fillId="0" borderId="176" xfId="0" applyNumberFormat="1" applyFont="1" applyBorder="1" applyAlignment="1">
      <alignment horizontal="center" vertical="center" wrapText="1"/>
    </xf>
    <xf numFmtId="3" fontId="45" fillId="7" borderId="313" xfId="0" applyNumberFormat="1" applyFont="1" applyFill="1" applyBorder="1" applyAlignment="1">
      <alignment horizontal="center" vertical="top" wrapText="1"/>
    </xf>
    <xf numFmtId="3" fontId="45" fillId="7" borderId="314" xfId="0" applyNumberFormat="1" applyFont="1" applyFill="1" applyBorder="1" applyAlignment="1">
      <alignment horizontal="center" vertical="top" wrapText="1"/>
    </xf>
    <xf numFmtId="3" fontId="45" fillId="7" borderId="315" xfId="0" applyNumberFormat="1" applyFont="1" applyFill="1" applyBorder="1" applyAlignment="1">
      <alignment horizontal="center" vertical="top" wrapText="1"/>
    </xf>
    <xf numFmtId="3" fontId="45" fillId="7" borderId="55" xfId="0" applyNumberFormat="1" applyFont="1" applyFill="1" applyBorder="1" applyAlignment="1">
      <alignment horizontal="center" vertical="top" wrapText="1"/>
    </xf>
    <xf numFmtId="3" fontId="45" fillId="7" borderId="316" xfId="0" applyNumberFormat="1" applyFont="1" applyFill="1" applyBorder="1" applyAlignment="1">
      <alignment horizontal="center" vertical="top" wrapText="1"/>
    </xf>
    <xf numFmtId="3" fontId="45" fillId="7" borderId="58" xfId="0" applyNumberFormat="1" applyFont="1" applyFill="1" applyBorder="1" applyAlignment="1">
      <alignment horizontal="center" vertical="top" wrapText="1"/>
    </xf>
    <xf numFmtId="0" fontId="6" fillId="2" borderId="0" xfId="0" applyFont="1" applyFill="1" applyAlignment="1">
      <alignment vertical="center"/>
    </xf>
    <xf numFmtId="0" fontId="6" fillId="7" borderId="0" xfId="0" applyFont="1" applyFill="1" applyAlignment="1">
      <alignment vertical="center"/>
    </xf>
    <xf numFmtId="0" fontId="56" fillId="0" borderId="0" xfId="0" applyFont="1" applyAlignment="1">
      <alignment vertical="top"/>
    </xf>
    <xf numFmtId="0" fontId="56" fillId="2" borderId="0" xfId="0" applyFont="1" applyFill="1"/>
    <xf numFmtId="0" fontId="56" fillId="7" borderId="0" xfId="0" applyFont="1" applyFill="1"/>
    <xf numFmtId="0" fontId="43" fillId="7" borderId="0" xfId="0" applyFont="1" applyFill="1" applyBorder="1" applyAlignment="1">
      <alignment horizontal="center" vertical="center" wrapText="1"/>
    </xf>
    <xf numFmtId="0" fontId="50" fillId="0" borderId="0" xfId="0" applyFont="1" applyBorder="1" applyAlignment="1">
      <alignment horizontal="left" vertical="center" wrapText="1"/>
    </xf>
    <xf numFmtId="165" fontId="43" fillId="7" borderId="0" xfId="2" applyNumberFormat="1" applyFont="1" applyFill="1" applyBorder="1" applyAlignment="1">
      <alignment horizontal="center" vertical="center" wrapText="1"/>
    </xf>
    <xf numFmtId="0" fontId="45" fillId="0" borderId="145" xfId="0" applyFont="1" applyBorder="1" applyAlignment="1">
      <alignment horizontal="center" vertical="center" wrapText="1"/>
    </xf>
    <xf numFmtId="0" fontId="3" fillId="7" borderId="228" xfId="0" applyFont="1" applyFill="1" applyBorder="1" applyAlignment="1">
      <alignment horizontal="center" vertical="center" wrapText="1"/>
    </xf>
    <xf numFmtId="0" fontId="3" fillId="7" borderId="157" xfId="0" applyFont="1" applyFill="1" applyBorder="1" applyAlignment="1">
      <alignment horizontal="center" vertical="center" wrapText="1"/>
    </xf>
    <xf numFmtId="0" fontId="3" fillId="7" borderId="145" xfId="0"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3" fillId="7" borderId="77" xfId="0" applyFont="1" applyFill="1" applyBorder="1" applyAlignment="1">
      <alignment horizontal="center" vertical="center" wrapText="1"/>
    </xf>
    <xf numFmtId="165" fontId="43" fillId="7" borderId="72" xfId="2" applyNumberFormat="1" applyFont="1" applyFill="1" applyBorder="1" applyAlignment="1">
      <alignment horizontal="center" vertical="center" wrapText="1"/>
    </xf>
    <xf numFmtId="3" fontId="43" fillId="0" borderId="76" xfId="4" quotePrefix="1" applyNumberFormat="1" applyFont="1" applyFill="1" applyBorder="1" applyAlignment="1">
      <alignment horizontal="center" vertical="center" wrapText="1"/>
    </xf>
    <xf numFmtId="3" fontId="43" fillId="0" borderId="321" xfId="4" quotePrefix="1" applyNumberFormat="1" applyFont="1" applyFill="1" applyBorder="1" applyAlignment="1">
      <alignment horizontal="center" vertical="center" wrapText="1"/>
    </xf>
    <xf numFmtId="3" fontId="43" fillId="0" borderId="72" xfId="0" quotePrefix="1" applyNumberFormat="1" applyFont="1" applyFill="1" applyBorder="1" applyAlignment="1">
      <alignment horizontal="center" vertical="center"/>
    </xf>
    <xf numFmtId="0" fontId="43" fillId="7" borderId="76" xfId="0" quotePrefix="1" applyFont="1" applyFill="1" applyBorder="1" applyAlignment="1">
      <alignment horizontal="center" vertical="center" wrapText="1"/>
    </xf>
    <xf numFmtId="0" fontId="30" fillId="3" borderId="18" xfId="1" applyFont="1" applyFill="1" applyBorder="1" applyAlignment="1">
      <alignment horizontal="left" vertical="center" wrapText="1"/>
    </xf>
    <xf numFmtId="0" fontId="30" fillId="3" borderId="23" xfId="1" applyFont="1" applyFill="1" applyBorder="1" applyAlignment="1">
      <alignment horizontal="left" vertical="center"/>
    </xf>
    <xf numFmtId="3" fontId="45" fillId="7" borderId="306" xfId="0" applyNumberFormat="1" applyFont="1" applyFill="1" applyBorder="1" applyAlignment="1">
      <alignment horizontal="center" vertical="center" wrapText="1"/>
    </xf>
    <xf numFmtId="0" fontId="22" fillId="0" borderId="0" xfId="0" applyFont="1" applyAlignment="1">
      <alignment vertical="center" wrapText="1"/>
    </xf>
    <xf numFmtId="3" fontId="22" fillId="0" borderId="0" xfId="0" applyNumberFormat="1" applyFont="1" applyAlignment="1">
      <alignment vertical="center" wrapText="1"/>
    </xf>
    <xf numFmtId="0" fontId="22" fillId="4" borderId="0" xfId="0" applyFont="1" applyFill="1" applyAlignment="1">
      <alignment vertical="center" wrapText="1"/>
    </xf>
    <xf numFmtId="3" fontId="32" fillId="0" borderId="0" xfId="1" applyNumberFormat="1" applyFont="1" applyFill="1" applyBorder="1" applyAlignment="1">
      <alignment horizontal="center" vertical="center" wrapText="1"/>
    </xf>
    <xf numFmtId="0" fontId="48" fillId="0" borderId="0" xfId="0" applyFont="1" applyAlignment="1">
      <alignment horizontal="left" vertical="center" wrapText="1"/>
    </xf>
    <xf numFmtId="0" fontId="22" fillId="0" borderId="117" xfId="0" applyFont="1" applyBorder="1" applyAlignment="1">
      <alignment vertical="center" wrapText="1"/>
    </xf>
    <xf numFmtId="0" fontId="22" fillId="0" borderId="120" xfId="0" applyFont="1" applyBorder="1" applyAlignment="1">
      <alignment vertical="center" wrapText="1"/>
    </xf>
    <xf numFmtId="3" fontId="3" fillId="4" borderId="176" xfId="0" applyNumberFormat="1" applyFont="1" applyFill="1" applyBorder="1" applyAlignment="1">
      <alignment horizontal="center" vertical="center" wrapText="1"/>
    </xf>
    <xf numFmtId="3" fontId="45" fillId="4" borderId="177" xfId="0" applyNumberFormat="1" applyFont="1" applyFill="1" applyBorder="1" applyAlignment="1">
      <alignment horizontal="center" vertical="center" wrapText="1"/>
    </xf>
    <xf numFmtId="3" fontId="45" fillId="4" borderId="176" xfId="0" applyNumberFormat="1" applyFont="1" applyFill="1" applyBorder="1" applyAlignment="1">
      <alignment horizontal="center" vertical="center" wrapText="1"/>
    </xf>
    <xf numFmtId="3" fontId="45" fillId="4" borderId="179" xfId="0" applyNumberFormat="1" applyFont="1" applyFill="1" applyBorder="1" applyAlignment="1">
      <alignment horizontal="center" vertical="center" wrapText="1"/>
    </xf>
    <xf numFmtId="3" fontId="45" fillId="4" borderId="180" xfId="0" applyNumberFormat="1" applyFont="1" applyFill="1" applyBorder="1" applyAlignment="1">
      <alignment horizontal="center" vertical="center" wrapText="1"/>
    </xf>
    <xf numFmtId="0" fontId="45" fillId="0" borderId="3" xfId="0" applyFont="1" applyBorder="1" applyAlignment="1">
      <alignment horizontal="center" vertical="center" wrapText="1"/>
    </xf>
    <xf numFmtId="0" fontId="45" fillId="0" borderId="299" xfId="0" applyFont="1" applyBorder="1" applyAlignment="1">
      <alignment horizontal="right" vertical="center" wrapText="1"/>
    </xf>
    <xf numFmtId="3" fontId="45" fillId="0" borderId="7" xfId="0" applyNumberFormat="1" applyFont="1" applyBorder="1" applyAlignment="1">
      <alignment horizontal="center" vertical="center" wrapText="1"/>
    </xf>
    <xf numFmtId="3" fontId="45" fillId="0" borderId="4" xfId="0" applyNumberFormat="1" applyFont="1" applyBorder="1" applyAlignment="1">
      <alignment horizontal="center" vertical="center" wrapText="1"/>
    </xf>
    <xf numFmtId="0" fontId="22" fillId="4" borderId="0" xfId="0" applyFont="1" applyFill="1" applyAlignment="1">
      <alignment horizontal="center" vertical="center" wrapText="1"/>
    </xf>
    <xf numFmtId="0" fontId="45" fillId="4" borderId="324" xfId="0" applyFont="1" applyFill="1" applyBorder="1" applyAlignment="1">
      <alignment horizontal="center" vertical="center" wrapText="1"/>
    </xf>
    <xf numFmtId="0" fontId="45" fillId="4" borderId="183" xfId="0" applyFont="1" applyFill="1" applyBorder="1" applyAlignment="1">
      <alignment horizontal="right" vertical="center" wrapText="1"/>
    </xf>
    <xf numFmtId="0" fontId="45" fillId="4" borderId="227" xfId="0" applyFont="1" applyFill="1" applyBorder="1" applyAlignment="1">
      <alignment horizontal="center" vertical="center" wrapText="1"/>
    </xf>
    <xf numFmtId="0" fontId="45" fillId="4" borderId="184" xfId="0" applyFont="1" applyFill="1" applyBorder="1" applyAlignment="1">
      <alignment horizontal="right" vertical="center" wrapText="1"/>
    </xf>
    <xf numFmtId="0" fontId="45" fillId="4" borderId="325" xfId="0" applyFont="1" applyFill="1" applyBorder="1" applyAlignment="1">
      <alignment horizontal="center" vertical="center" wrapText="1"/>
    </xf>
    <xf numFmtId="0" fontId="45" fillId="4" borderId="326" xfId="0" applyFont="1" applyFill="1" applyBorder="1" applyAlignment="1">
      <alignment horizontal="center" vertical="center" wrapText="1"/>
    </xf>
    <xf numFmtId="0" fontId="45" fillId="4" borderId="185" xfId="0" applyFont="1" applyFill="1" applyBorder="1" applyAlignment="1">
      <alignment horizontal="right" vertical="center" wrapText="1"/>
    </xf>
    <xf numFmtId="0" fontId="45" fillId="4" borderId="3" xfId="0" applyFont="1" applyFill="1" applyBorder="1" applyAlignment="1">
      <alignment horizontal="center" vertical="center" wrapText="1"/>
    </xf>
    <xf numFmtId="0" fontId="45" fillId="4" borderId="299" xfId="0" applyFont="1" applyFill="1" applyBorder="1" applyAlignment="1">
      <alignment horizontal="right" vertical="center" wrapText="1"/>
    </xf>
    <xf numFmtId="0" fontId="45" fillId="0" borderId="198" xfId="0" applyFont="1" applyBorder="1" applyAlignment="1">
      <alignment horizontal="center" vertical="center" wrapText="1"/>
    </xf>
    <xf numFmtId="0" fontId="45" fillId="0" borderId="213" xfId="0" applyFont="1" applyFill="1" applyBorder="1" applyAlignment="1">
      <alignment horizontal="left" vertical="center" wrapText="1"/>
    </xf>
    <xf numFmtId="0" fontId="45" fillId="0" borderId="199" xfId="0" applyFont="1" applyBorder="1" applyAlignment="1">
      <alignment horizontal="left" vertical="center" wrapText="1"/>
    </xf>
    <xf numFmtId="0" fontId="45" fillId="4" borderId="216" xfId="0" applyFont="1" applyFill="1" applyBorder="1" applyAlignment="1">
      <alignment horizontal="right" vertical="center" wrapText="1"/>
    </xf>
    <xf numFmtId="0" fontId="45" fillId="0" borderId="200" xfId="0" applyFont="1" applyBorder="1" applyAlignment="1">
      <alignment horizontal="center" vertical="center" wrapText="1"/>
    </xf>
    <xf numFmtId="0" fontId="3" fillId="0" borderId="327" xfId="0" applyFont="1" applyFill="1" applyBorder="1" applyAlignment="1">
      <alignment vertical="center" wrapText="1"/>
    </xf>
    <xf numFmtId="0" fontId="45" fillId="0" borderId="295" xfId="0" applyFont="1" applyBorder="1" applyAlignment="1">
      <alignment horizontal="left" vertical="center" wrapText="1"/>
    </xf>
    <xf numFmtId="0" fontId="3" fillId="0" borderId="0" xfId="0" applyFont="1" applyFill="1" applyAlignment="1">
      <alignment vertical="center" wrapText="1"/>
    </xf>
    <xf numFmtId="0" fontId="45" fillId="0" borderId="329" xfId="0" applyFont="1" applyBorder="1" applyAlignment="1">
      <alignment horizontal="center" vertical="center" wrapText="1"/>
    </xf>
    <xf numFmtId="0" fontId="3" fillId="0" borderId="330" xfId="0" applyFont="1" applyFill="1" applyBorder="1" applyAlignment="1">
      <alignment horizontal="left" vertical="center" wrapText="1"/>
    </xf>
    <xf numFmtId="0" fontId="45" fillId="0" borderId="331" xfId="0" applyFont="1" applyBorder="1" applyAlignment="1">
      <alignment horizontal="left" vertical="center" wrapText="1"/>
    </xf>
    <xf numFmtId="0" fontId="45" fillId="0" borderId="332" xfId="0" applyFont="1" applyBorder="1" applyAlignment="1">
      <alignment horizontal="center" vertical="center" wrapText="1"/>
    </xf>
    <xf numFmtId="0" fontId="45" fillId="0" borderId="333" xfId="0" applyFont="1" applyFill="1" applyBorder="1" applyAlignment="1">
      <alignment horizontal="left" vertical="center" wrapText="1"/>
    </xf>
    <xf numFmtId="0" fontId="45" fillId="0" borderId="104" xfId="0" applyFont="1" applyFill="1" applyBorder="1" applyAlignment="1">
      <alignment horizontal="left" vertical="center" wrapText="1"/>
    </xf>
    <xf numFmtId="0" fontId="3" fillId="0" borderId="176" xfId="0" applyFont="1" applyFill="1" applyBorder="1" applyAlignment="1">
      <alignment vertical="center" wrapText="1"/>
    </xf>
    <xf numFmtId="0" fontId="3" fillId="0" borderId="317" xfId="0" applyFont="1" applyFill="1" applyBorder="1" applyAlignment="1">
      <alignment vertical="center" wrapText="1"/>
    </xf>
    <xf numFmtId="0" fontId="23" fillId="0" borderId="104" xfId="0" applyFont="1" applyBorder="1" applyAlignment="1">
      <alignment vertical="center" wrapText="1"/>
    </xf>
    <xf numFmtId="0" fontId="45" fillId="0" borderId="201" xfId="0" applyFont="1" applyBorder="1" applyAlignment="1">
      <alignment horizontal="left" vertical="center" wrapText="1"/>
    </xf>
    <xf numFmtId="0" fontId="45" fillId="0" borderId="202" xfId="0" applyFont="1" applyBorder="1" applyAlignment="1">
      <alignment horizontal="center" vertical="center" wrapText="1"/>
    </xf>
    <xf numFmtId="0" fontId="23" fillId="0" borderId="214" xfId="0" applyFont="1" applyBorder="1" applyAlignment="1">
      <alignment vertical="center" wrapText="1"/>
    </xf>
    <xf numFmtId="0" fontId="45" fillId="0" borderId="203" xfId="0" applyFont="1" applyBorder="1" applyAlignment="1">
      <alignment horizontal="left" vertical="center" wrapText="1"/>
    </xf>
    <xf numFmtId="0" fontId="45" fillId="4" borderId="334" xfId="0" applyFont="1" applyFill="1" applyBorder="1" applyAlignment="1">
      <alignment horizontal="center" vertical="center" wrapText="1"/>
    </xf>
    <xf numFmtId="0" fontId="45" fillId="0" borderId="0" xfId="0" applyFont="1" applyAlignment="1">
      <alignment horizontal="center" vertical="center" wrapText="1"/>
    </xf>
    <xf numFmtId="0" fontId="23" fillId="0" borderId="0" xfId="0" applyFont="1" applyAlignment="1">
      <alignment vertical="center" wrapText="1"/>
    </xf>
    <xf numFmtId="0" fontId="45" fillId="0" borderId="0" xfId="0" applyFont="1" applyAlignment="1">
      <alignment horizontal="left" vertical="center" wrapText="1"/>
    </xf>
    <xf numFmtId="0" fontId="45" fillId="0" borderId="0" xfId="0" applyFont="1" applyAlignment="1">
      <alignment vertical="center" wrapText="1"/>
    </xf>
    <xf numFmtId="3" fontId="45" fillId="0" borderId="0" xfId="0" applyNumberFormat="1" applyFont="1" applyAlignment="1">
      <alignment horizontal="center" vertical="center" wrapText="1"/>
    </xf>
    <xf numFmtId="3" fontId="22" fillId="4" borderId="0" xfId="0" applyNumberFormat="1" applyFont="1" applyFill="1" applyAlignment="1">
      <alignment vertical="center" wrapText="1"/>
    </xf>
    <xf numFmtId="0" fontId="3" fillId="7" borderId="336" xfId="0" applyFont="1" applyFill="1" applyBorder="1" applyAlignment="1">
      <alignment horizontal="center" vertical="center" wrapText="1"/>
    </xf>
    <xf numFmtId="0" fontId="3" fillId="0" borderId="271" xfId="0" applyFont="1" applyBorder="1" applyAlignment="1">
      <alignment vertical="center" wrapText="1"/>
    </xf>
    <xf numFmtId="0" fontId="3" fillId="7" borderId="337" xfId="0" applyFont="1" applyFill="1" applyBorder="1" applyAlignment="1">
      <alignment horizontal="center" vertical="center" wrapText="1"/>
    </xf>
    <xf numFmtId="0" fontId="3" fillId="7" borderId="271" xfId="0" applyFont="1" applyFill="1" applyBorder="1" applyAlignment="1">
      <alignment horizontal="center" vertical="center"/>
    </xf>
    <xf numFmtId="0" fontId="3" fillId="0" borderId="202" xfId="0" applyFont="1" applyBorder="1" applyAlignment="1">
      <alignment horizontal="center" vertical="center" wrapText="1"/>
    </xf>
    <xf numFmtId="0" fontId="3" fillId="0" borderId="234" xfId="0" applyFont="1" applyBorder="1" applyAlignment="1">
      <alignment vertical="center" wrapText="1"/>
    </xf>
    <xf numFmtId="0" fontId="3" fillId="7" borderId="338" xfId="0" applyFont="1" applyFill="1" applyBorder="1" applyAlignment="1">
      <alignment horizontal="center" vertical="center" wrapText="1"/>
    </xf>
    <xf numFmtId="0" fontId="3" fillId="7" borderId="234" xfId="0" applyFont="1" applyFill="1" applyBorder="1" applyAlignment="1">
      <alignment horizontal="center" vertical="center"/>
    </xf>
    <xf numFmtId="0" fontId="8" fillId="3" borderId="19" xfId="0" applyFont="1" applyFill="1" applyBorder="1"/>
    <xf numFmtId="3" fontId="45" fillId="0" borderId="309" xfId="0" applyNumberFormat="1" applyFont="1" applyFill="1" applyBorder="1" applyAlignment="1">
      <alignment horizontal="center" vertical="center" wrapText="1"/>
    </xf>
    <xf numFmtId="3" fontId="45" fillId="0" borderId="208" xfId="0" applyNumberFormat="1" applyFont="1" applyFill="1" applyBorder="1" applyAlignment="1">
      <alignment horizontal="center" vertical="center" wrapText="1"/>
    </xf>
    <xf numFmtId="3" fontId="45" fillId="0" borderId="319" xfId="0" applyNumberFormat="1" applyFont="1" applyFill="1" applyBorder="1" applyAlignment="1">
      <alignment horizontal="center" vertical="center" wrapText="1"/>
    </xf>
    <xf numFmtId="3" fontId="45" fillId="7" borderId="192" xfId="0" applyNumberFormat="1" applyFont="1" applyFill="1" applyBorder="1" applyAlignment="1">
      <alignment horizontal="center" vertical="center" wrapText="1"/>
    </xf>
    <xf numFmtId="3" fontId="3" fillId="7" borderId="339" xfId="0" applyNumberFormat="1" applyFont="1" applyFill="1" applyBorder="1" applyAlignment="1">
      <alignment horizontal="center" vertical="center" wrapText="1"/>
    </xf>
    <xf numFmtId="3" fontId="45" fillId="7" borderId="340" xfId="0" applyNumberFormat="1" applyFont="1" applyFill="1" applyBorder="1" applyAlignment="1">
      <alignment horizontal="center" vertical="top" wrapText="1"/>
    </xf>
    <xf numFmtId="3" fontId="45" fillId="0" borderId="341" xfId="0" applyNumberFormat="1" applyFont="1" applyBorder="1" applyAlignment="1">
      <alignment horizontal="center" vertical="center" wrapText="1"/>
    </xf>
    <xf numFmtId="0" fontId="30" fillId="3" borderId="19" xfId="1" applyFont="1" applyFill="1" applyBorder="1" applyAlignment="1">
      <alignment vertical="center" wrapText="1"/>
    </xf>
    <xf numFmtId="0" fontId="14" fillId="0" borderId="0" xfId="1" applyAlignment="1">
      <alignment vertical="center"/>
    </xf>
    <xf numFmtId="0" fontId="14" fillId="0" borderId="0" xfId="1" applyFill="1" applyAlignment="1">
      <alignment vertical="center"/>
    </xf>
    <xf numFmtId="3" fontId="43" fillId="0" borderId="245" xfId="3" quotePrefix="1" applyNumberFormat="1" applyFont="1" applyFill="1" applyBorder="1" applyAlignment="1">
      <alignment horizontal="center" vertical="center" wrapText="1"/>
    </xf>
    <xf numFmtId="3" fontId="45" fillId="0" borderId="176" xfId="0" applyNumberFormat="1" applyFont="1" applyBorder="1" applyAlignment="1">
      <alignment horizontal="center" vertical="center" wrapText="1"/>
    </xf>
    <xf numFmtId="3" fontId="45" fillId="0" borderId="179" xfId="0" applyNumberFormat="1" applyFont="1" applyBorder="1" applyAlignment="1">
      <alignment horizontal="center" vertical="center" wrapText="1"/>
    </xf>
    <xf numFmtId="0" fontId="3" fillId="7" borderId="0" xfId="0" applyFont="1" applyFill="1" applyBorder="1" applyAlignment="1">
      <alignment horizontal="center" vertical="center" wrapText="1"/>
    </xf>
    <xf numFmtId="0" fontId="3" fillId="7" borderId="113" xfId="0" applyFont="1" applyFill="1" applyBorder="1" applyAlignment="1">
      <alignment horizontal="center" vertical="center" wrapText="1"/>
    </xf>
    <xf numFmtId="0" fontId="3" fillId="7" borderId="105" xfId="0" applyFont="1" applyFill="1" applyBorder="1" applyAlignment="1">
      <alignment horizontal="center" vertical="center" wrapText="1"/>
    </xf>
    <xf numFmtId="0" fontId="3" fillId="7" borderId="110" xfId="0" applyFont="1" applyFill="1" applyBorder="1" applyAlignment="1">
      <alignment horizontal="center" vertical="center" wrapText="1"/>
    </xf>
    <xf numFmtId="3" fontId="45" fillId="0" borderId="177" xfId="0" applyNumberFormat="1" applyFont="1" applyBorder="1" applyAlignment="1">
      <alignment horizontal="center" vertical="center" wrapText="1"/>
    </xf>
    <xf numFmtId="0" fontId="3" fillId="7" borderId="120" xfId="0" applyFont="1" applyFill="1" applyBorder="1" applyAlignment="1">
      <alignment horizontal="center" vertical="center"/>
    </xf>
    <xf numFmtId="3" fontId="45" fillId="7" borderId="116" xfId="0" applyNumberFormat="1" applyFont="1" applyFill="1" applyBorder="1" applyAlignment="1">
      <alignment horizontal="center" vertical="top" wrapText="1"/>
    </xf>
    <xf numFmtId="3" fontId="3" fillId="7" borderId="123" xfId="0" applyNumberFormat="1" applyFont="1" applyFill="1" applyBorder="1" applyAlignment="1">
      <alignment horizontal="center" vertical="top" wrapText="1"/>
    </xf>
    <xf numFmtId="3" fontId="45" fillId="0" borderId="322" xfId="0" applyNumberFormat="1" applyFont="1" applyFill="1" applyBorder="1" applyAlignment="1">
      <alignment horizontal="center" vertical="center" wrapText="1"/>
    </xf>
    <xf numFmtId="3" fontId="45" fillId="0" borderId="223" xfId="0" applyNumberFormat="1" applyFont="1" applyFill="1" applyBorder="1" applyAlignment="1">
      <alignment horizontal="center" vertical="center" wrapText="1"/>
    </xf>
    <xf numFmtId="0" fontId="56" fillId="0" borderId="0" xfId="0" applyFont="1" applyAlignment="1">
      <alignment horizontal="left" vertical="top" wrapText="1"/>
    </xf>
    <xf numFmtId="3" fontId="43" fillId="2" borderId="343" xfId="2" applyNumberFormat="1" applyFont="1" applyFill="1" applyBorder="1" applyAlignment="1">
      <alignment horizontal="center" vertical="center" wrapText="1"/>
    </xf>
    <xf numFmtId="3" fontId="43" fillId="2" borderId="194" xfId="2" applyNumberFormat="1" applyFont="1" applyFill="1" applyBorder="1" applyAlignment="1">
      <alignment horizontal="center" vertical="center" wrapText="1"/>
    </xf>
    <xf numFmtId="3" fontId="43" fillId="0" borderId="194" xfId="2" applyNumberFormat="1" applyFont="1" applyBorder="1" applyAlignment="1">
      <alignment horizontal="center" vertical="center" wrapText="1"/>
    </xf>
    <xf numFmtId="3" fontId="43" fillId="0" borderId="194" xfId="2" quotePrefix="1" applyNumberFormat="1" applyFont="1" applyBorder="1" applyAlignment="1">
      <alignment horizontal="center" vertical="center" wrapText="1"/>
    </xf>
    <xf numFmtId="3" fontId="43" fillId="0" borderId="194" xfId="4" quotePrefix="1" applyNumberFormat="1" applyFont="1" applyBorder="1" applyAlignment="1">
      <alignment horizontal="center" vertical="center" wrapText="1"/>
    </xf>
    <xf numFmtId="3" fontId="43" fillId="0" borderId="194" xfId="0" applyNumberFormat="1" applyFont="1" applyBorder="1" applyAlignment="1">
      <alignment horizontal="center" vertical="center" wrapText="1"/>
    </xf>
    <xf numFmtId="3" fontId="43" fillId="0" borderId="194" xfId="0" applyNumberFormat="1" applyFont="1" applyBorder="1" applyAlignment="1">
      <alignment horizontal="center" vertical="center"/>
    </xf>
    <xf numFmtId="3" fontId="43" fillId="0" borderId="0" xfId="4" quotePrefix="1" applyNumberFormat="1" applyFont="1" applyFill="1" applyBorder="1" applyAlignment="1">
      <alignment horizontal="center" vertical="center" wrapText="1"/>
    </xf>
    <xf numFmtId="3" fontId="43" fillId="0" borderId="323" xfId="2" quotePrefix="1" applyNumberFormat="1" applyFont="1" applyBorder="1" applyAlignment="1">
      <alignment horizontal="center" vertical="center" wrapText="1"/>
    </xf>
    <xf numFmtId="3" fontId="45" fillId="0" borderId="188" xfId="0" applyNumberFormat="1" applyFont="1" applyBorder="1" applyAlignment="1">
      <alignment horizontal="center" vertical="center" wrapText="1"/>
    </xf>
    <xf numFmtId="3" fontId="45" fillId="0" borderId="189" xfId="0" applyNumberFormat="1" applyFont="1" applyBorder="1" applyAlignment="1">
      <alignment horizontal="center" vertical="center" wrapText="1"/>
    </xf>
    <xf numFmtId="0" fontId="23" fillId="2" borderId="200" xfId="0" applyFont="1" applyFill="1" applyBorder="1" applyAlignment="1">
      <alignment horizontal="center" vertical="center" wrapText="1"/>
    </xf>
    <xf numFmtId="0" fontId="45" fillId="0" borderId="348" xfId="0" applyFont="1" applyBorder="1" applyAlignment="1">
      <alignment horizontal="left" vertical="center" wrapText="1"/>
    </xf>
    <xf numFmtId="0" fontId="45" fillId="7" borderId="349" xfId="0" applyFont="1" applyFill="1" applyBorder="1" applyAlignment="1">
      <alignment horizontal="center" vertical="center" wrapText="1"/>
    </xf>
    <xf numFmtId="0" fontId="45" fillId="0" borderId="188" xfId="0" applyFont="1" applyBorder="1" applyAlignment="1">
      <alignment vertical="center" wrapText="1"/>
    </xf>
    <xf numFmtId="0" fontId="45" fillId="7" borderId="188" xfId="0" applyFont="1" applyFill="1" applyBorder="1" applyAlignment="1">
      <alignment horizontal="center" vertical="center" wrapText="1"/>
    </xf>
    <xf numFmtId="3" fontId="45" fillId="2" borderId="188" xfId="0" applyNumberFormat="1" applyFont="1" applyFill="1" applyBorder="1" applyAlignment="1">
      <alignment horizontal="center" vertical="center" wrapText="1"/>
    </xf>
    <xf numFmtId="0" fontId="45" fillId="0" borderId="188" xfId="0" applyFont="1" applyBorder="1" applyAlignment="1">
      <alignment horizontal="left" vertical="center" wrapText="1"/>
    </xf>
    <xf numFmtId="0" fontId="45" fillId="2" borderId="188" xfId="0" applyFont="1" applyFill="1" applyBorder="1" applyAlignment="1">
      <alignment horizontal="left" vertical="center" wrapText="1"/>
    </xf>
    <xf numFmtId="0" fontId="45" fillId="2" borderId="251" xfId="0" applyFont="1" applyFill="1" applyBorder="1" applyAlignment="1">
      <alignment horizontal="center" vertical="center" wrapText="1"/>
    </xf>
    <xf numFmtId="0" fontId="23" fillId="2" borderId="188" xfId="0" applyFont="1" applyFill="1" applyBorder="1" applyAlignment="1">
      <alignment vertical="center"/>
    </xf>
    <xf numFmtId="0" fontId="45" fillId="7" borderId="188" xfId="0" applyFont="1" applyFill="1" applyBorder="1" applyAlignment="1">
      <alignment vertical="center" wrapText="1"/>
    </xf>
    <xf numFmtId="0" fontId="45" fillId="2" borderId="252" xfId="0" applyFont="1" applyFill="1" applyBorder="1" applyAlignment="1">
      <alignment horizontal="center" vertical="center" wrapText="1"/>
    </xf>
    <xf numFmtId="0" fontId="23" fillId="2" borderId="190" xfId="0" applyFont="1" applyFill="1" applyBorder="1" applyAlignment="1">
      <alignment vertical="center"/>
    </xf>
    <xf numFmtId="0" fontId="45" fillId="2" borderId="190" xfId="0" applyFont="1" applyFill="1" applyBorder="1" applyAlignment="1">
      <alignment horizontal="left" vertical="center" wrapText="1"/>
    </xf>
    <xf numFmtId="0" fontId="45" fillId="7" borderId="350" xfId="0" applyFont="1" applyFill="1" applyBorder="1" applyAlignment="1">
      <alignment horizontal="center" vertical="center" wrapText="1"/>
    </xf>
    <xf numFmtId="0" fontId="45" fillId="7" borderId="350" xfId="0" applyFont="1" applyFill="1" applyBorder="1" applyAlignment="1">
      <alignment vertical="center" wrapText="1"/>
    </xf>
    <xf numFmtId="3" fontId="45" fillId="0" borderId="318" xfId="0" applyNumberFormat="1" applyFont="1" applyBorder="1" applyAlignment="1">
      <alignment vertical="center" wrapText="1"/>
    </xf>
    <xf numFmtId="3" fontId="45" fillId="0" borderId="319" xfId="0" applyNumberFormat="1" applyFont="1" applyBorder="1" applyAlignment="1">
      <alignment vertical="center" wrapText="1"/>
    </xf>
    <xf numFmtId="0" fontId="6" fillId="0" borderId="0" xfId="0" applyFont="1" applyAlignment="1">
      <alignment horizontal="left" vertical="center" wrapText="1"/>
    </xf>
    <xf numFmtId="0" fontId="56" fillId="0" borderId="0" xfId="0" applyFont="1" applyAlignment="1">
      <alignment horizontal="left" vertical="top" wrapText="1"/>
    </xf>
    <xf numFmtId="3" fontId="45" fillId="0" borderId="188" xfId="0" applyNumberFormat="1" applyFont="1" applyBorder="1" applyAlignment="1">
      <alignment horizontal="center" vertical="center" wrapText="1"/>
    </xf>
    <xf numFmtId="3" fontId="45" fillId="0" borderId="189" xfId="0" applyNumberFormat="1" applyFont="1" applyBorder="1" applyAlignment="1">
      <alignment horizontal="center" vertical="center" wrapText="1"/>
    </xf>
    <xf numFmtId="0" fontId="56" fillId="0" borderId="0" xfId="0" applyFont="1" applyAlignment="1">
      <alignment horizontal="left" vertical="center" wrapText="1"/>
    </xf>
    <xf numFmtId="0" fontId="45" fillId="2" borderId="251" xfId="0" applyFont="1" applyFill="1" applyBorder="1" applyAlignment="1">
      <alignment horizontal="center" vertical="center" wrapText="1"/>
    </xf>
    <xf numFmtId="0" fontId="45" fillId="2" borderId="188" xfId="0" applyFont="1" applyFill="1" applyBorder="1" applyAlignment="1">
      <alignment horizontal="left" vertical="center" wrapText="1"/>
    </xf>
    <xf numFmtId="0" fontId="45" fillId="0" borderId="188" xfId="0" applyFont="1" applyBorder="1" applyAlignment="1">
      <alignment horizontal="left" vertical="center" wrapText="1"/>
    </xf>
    <xf numFmtId="3" fontId="45" fillId="2" borderId="188" xfId="0" applyNumberFormat="1" applyFont="1" applyFill="1" applyBorder="1" applyAlignment="1">
      <alignment horizontal="center" vertical="center" wrapText="1"/>
    </xf>
    <xf numFmtId="3" fontId="45" fillId="2" borderId="189" xfId="0" applyNumberFormat="1"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1" fillId="7" borderId="213"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1" fillId="7" borderId="214" xfId="0" applyFont="1" applyFill="1" applyBorder="1" applyAlignment="1">
      <alignment horizontal="center" vertical="center" wrapText="1"/>
    </xf>
    <xf numFmtId="0" fontId="30" fillId="3" borderId="23" xfId="1" applyFont="1" applyFill="1" applyBorder="1" applyAlignment="1">
      <alignment horizontal="left" vertical="center"/>
    </xf>
    <xf numFmtId="0" fontId="6" fillId="0" borderId="173" xfId="0" applyFont="1" applyFill="1" applyBorder="1" applyAlignment="1">
      <alignment horizontal="center" vertical="center" wrapText="1"/>
    </xf>
    <xf numFmtId="0" fontId="6" fillId="0" borderId="173" xfId="0" applyFont="1" applyFill="1" applyBorder="1" applyAlignment="1">
      <alignment horizontal="left" vertical="center" wrapText="1"/>
    </xf>
    <xf numFmtId="0" fontId="50" fillId="0" borderId="173" xfId="0" applyFont="1" applyFill="1" applyBorder="1" applyAlignment="1">
      <alignment horizontal="center" vertical="center" wrapText="1"/>
    </xf>
    <xf numFmtId="0" fontId="6" fillId="16" borderId="173" xfId="0" applyFont="1" applyFill="1" applyBorder="1" applyAlignment="1">
      <alignment horizontal="center" vertical="center" wrapText="1"/>
    </xf>
    <xf numFmtId="0" fontId="6" fillId="0" borderId="174" xfId="0" applyFont="1" applyFill="1" applyBorder="1" applyAlignment="1">
      <alignment horizontal="center" vertical="center" wrapText="1"/>
    </xf>
    <xf numFmtId="0" fontId="6" fillId="0" borderId="176" xfId="0" applyFont="1" applyFill="1" applyBorder="1" applyAlignment="1">
      <alignment horizontal="center" vertical="center" wrapText="1"/>
    </xf>
    <xf numFmtId="0" fontId="6" fillId="8" borderId="176" xfId="0" applyFont="1" applyFill="1" applyBorder="1" applyAlignment="1">
      <alignment horizontal="center" vertical="center" wrapText="1"/>
    </xf>
    <xf numFmtId="0" fontId="6" fillId="0" borderId="275" xfId="0" applyFont="1" applyFill="1" applyBorder="1" applyAlignment="1">
      <alignment horizontal="center" vertical="center" wrapText="1"/>
    </xf>
    <xf numFmtId="0" fontId="6" fillId="15" borderId="275" xfId="0" applyFont="1" applyFill="1" applyBorder="1" applyAlignment="1">
      <alignment horizontal="center" vertical="center" wrapText="1"/>
    </xf>
    <xf numFmtId="0" fontId="6" fillId="2" borderId="179" xfId="0" applyFont="1" applyFill="1" applyBorder="1" applyAlignment="1">
      <alignment horizontal="center" vertical="center" wrapText="1"/>
    </xf>
    <xf numFmtId="0" fontId="6" fillId="0" borderId="179" xfId="0" applyFont="1" applyFill="1" applyBorder="1" applyAlignment="1">
      <alignment horizontal="left" vertical="center" wrapText="1"/>
    </xf>
    <xf numFmtId="0" fontId="6" fillId="0" borderId="179" xfId="0" applyFont="1" applyFill="1" applyBorder="1" applyAlignment="1">
      <alignment horizontal="center" vertical="center" wrapText="1"/>
    </xf>
    <xf numFmtId="0" fontId="6" fillId="15" borderId="179" xfId="0" applyFont="1" applyFill="1" applyBorder="1" applyAlignment="1">
      <alignment horizontal="center" vertical="center" wrapText="1"/>
    </xf>
    <xf numFmtId="0" fontId="6" fillId="0" borderId="180" xfId="0" applyFont="1" applyFill="1" applyBorder="1" applyAlignment="1">
      <alignment horizontal="center" vertical="center" wrapText="1"/>
    </xf>
    <xf numFmtId="0" fontId="6" fillId="2" borderId="353" xfId="0" applyFont="1" applyFill="1" applyBorder="1" applyAlignment="1">
      <alignment horizontal="center" vertical="center" wrapText="1"/>
    </xf>
    <xf numFmtId="0" fontId="6" fillId="2" borderId="354" xfId="0" applyFont="1" applyFill="1" applyBorder="1" applyAlignment="1">
      <alignment horizontal="center" vertical="center" wrapText="1"/>
    </xf>
    <xf numFmtId="0" fontId="6" fillId="0" borderId="354" xfId="0" applyFont="1" applyFill="1" applyBorder="1" applyAlignment="1">
      <alignment horizontal="center" vertical="center" wrapText="1"/>
    </xf>
    <xf numFmtId="0" fontId="6" fillId="0" borderId="354" xfId="0" applyFont="1" applyFill="1" applyBorder="1" applyAlignment="1">
      <alignment horizontal="left" vertical="center" wrapText="1"/>
    </xf>
    <xf numFmtId="0" fontId="6" fillId="8" borderId="354" xfId="0" applyFont="1" applyFill="1" applyBorder="1" applyAlignment="1">
      <alignment horizontal="center" vertical="center" wrapText="1"/>
    </xf>
    <xf numFmtId="0" fontId="6" fillId="0" borderId="355" xfId="0" applyFont="1" applyFill="1" applyBorder="1" applyAlignment="1">
      <alignment horizontal="center" vertical="center" wrapText="1"/>
    </xf>
    <xf numFmtId="0" fontId="6" fillId="2" borderId="173" xfId="0" applyFont="1" applyFill="1" applyBorder="1" applyAlignment="1">
      <alignment horizontal="center" vertical="center" wrapText="1"/>
    </xf>
    <xf numFmtId="0" fontId="50" fillId="0" borderId="176" xfId="0" applyFont="1" applyFill="1" applyBorder="1" applyAlignment="1">
      <alignment horizontal="center" vertical="center" wrapText="1"/>
    </xf>
    <xf numFmtId="0" fontId="50" fillId="0" borderId="176" xfId="0" applyFont="1" applyFill="1" applyBorder="1" applyAlignment="1">
      <alignment horizontal="left" vertical="center" wrapText="1"/>
    </xf>
    <xf numFmtId="0" fontId="6" fillId="16" borderId="176" xfId="0" applyFont="1" applyFill="1" applyBorder="1" applyAlignment="1">
      <alignment horizontal="center" vertical="center" wrapText="1"/>
    </xf>
    <xf numFmtId="0" fontId="6" fillId="0" borderId="177" xfId="0" applyFont="1" applyFill="1" applyBorder="1" applyAlignment="1">
      <alignment horizontal="center" vertical="center" wrapText="1"/>
    </xf>
    <xf numFmtId="0" fontId="6" fillId="9" borderId="176" xfId="0" applyFont="1" applyFill="1" applyBorder="1" applyAlignment="1">
      <alignment horizontal="center" vertical="center" wrapText="1"/>
    </xf>
    <xf numFmtId="0" fontId="6" fillId="15" borderId="176" xfId="0" applyFont="1" applyFill="1" applyBorder="1" applyAlignment="1">
      <alignment horizontal="center" vertical="center" wrapText="1"/>
    </xf>
    <xf numFmtId="0" fontId="50" fillId="2" borderId="176" xfId="0" applyFont="1" applyFill="1" applyBorder="1" applyAlignment="1">
      <alignment horizontal="left" vertical="center" wrapText="1"/>
    </xf>
    <xf numFmtId="0" fontId="6" fillId="2" borderId="176" xfId="0" applyFont="1" applyFill="1" applyBorder="1" applyAlignment="1">
      <alignment horizontal="center" vertical="center" wrapText="1"/>
    </xf>
    <xf numFmtId="0" fontId="64" fillId="9" borderId="176" xfId="0" applyFont="1" applyFill="1" applyBorder="1" applyAlignment="1">
      <alignment horizontal="left" vertical="center"/>
    </xf>
    <xf numFmtId="0" fontId="6" fillId="15" borderId="177" xfId="0" applyFont="1" applyFill="1" applyBorder="1" applyAlignment="1">
      <alignment horizontal="center" vertical="center" wrapText="1"/>
    </xf>
    <xf numFmtId="0" fontId="50" fillId="0" borderId="179" xfId="0" applyFont="1" applyFill="1" applyBorder="1" applyAlignment="1">
      <alignment horizontal="center" vertical="center" wrapText="1"/>
    </xf>
    <xf numFmtId="0" fontId="50" fillId="0" borderId="179" xfId="0" applyFont="1" applyFill="1" applyBorder="1" applyAlignment="1">
      <alignment horizontal="left" vertical="center" wrapText="1"/>
    </xf>
    <xf numFmtId="0" fontId="6" fillId="8" borderId="179" xfId="0" applyFont="1" applyFill="1" applyBorder="1" applyAlignment="1">
      <alignment horizontal="center" vertical="center" wrapText="1"/>
    </xf>
    <xf numFmtId="0" fontId="6" fillId="2" borderId="180" xfId="0" applyFont="1" applyFill="1" applyBorder="1" applyAlignment="1">
      <alignment horizontal="center" vertical="center" wrapText="1"/>
    </xf>
    <xf numFmtId="0" fontId="50" fillId="0" borderId="173" xfId="0" applyFont="1" applyFill="1" applyBorder="1" applyAlignment="1">
      <alignment horizontal="left" vertical="center" wrapText="1"/>
    </xf>
    <xf numFmtId="0" fontId="6" fillId="0" borderId="176" xfId="0" applyFont="1" applyFill="1" applyBorder="1" applyAlignment="1">
      <alignment horizontal="left" vertical="center" wrapText="1"/>
    </xf>
    <xf numFmtId="0" fontId="6" fillId="8" borderId="275" xfId="0" applyFont="1" applyFill="1" applyBorder="1" applyAlignment="1">
      <alignment horizontal="center" vertical="center" wrapText="1"/>
    </xf>
    <xf numFmtId="0" fontId="6" fillId="0" borderId="276" xfId="0" applyFont="1" applyFill="1" applyBorder="1" applyAlignment="1">
      <alignment horizontal="center" vertical="center" wrapText="1"/>
    </xf>
    <xf numFmtId="0" fontId="6" fillId="11" borderId="356" xfId="0" applyFont="1" applyFill="1" applyBorder="1" applyAlignment="1">
      <alignment horizontal="center" vertical="center" wrapText="1"/>
    </xf>
    <xf numFmtId="0" fontId="6" fillId="8" borderId="173" xfId="0" applyFont="1" applyFill="1" applyBorder="1" applyAlignment="1">
      <alignment horizontal="center" vertical="center" wrapText="1"/>
    </xf>
    <xf numFmtId="0" fontId="6" fillId="0" borderId="361" xfId="0" applyFont="1" applyFill="1" applyBorder="1" applyAlignment="1">
      <alignment horizontal="center" vertical="center" wrapText="1"/>
    </xf>
    <xf numFmtId="0" fontId="6" fillId="0" borderId="275" xfId="0" applyFont="1" applyFill="1" applyBorder="1" applyAlignment="1">
      <alignment horizontal="left" vertical="center" wrapText="1"/>
    </xf>
    <xf numFmtId="0" fontId="50" fillId="0" borderId="275" xfId="0" applyFont="1" applyFill="1" applyBorder="1" applyAlignment="1">
      <alignment horizontal="center" vertical="center" wrapText="1"/>
    </xf>
    <xf numFmtId="0" fontId="64" fillId="0" borderId="176"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0" borderId="218" xfId="0" applyFont="1" applyFill="1" applyBorder="1" applyAlignment="1">
      <alignment horizontal="center" vertical="center" wrapText="1"/>
    </xf>
    <xf numFmtId="0" fontId="6" fillId="0" borderId="176" xfId="0" applyFont="1" applyBorder="1" applyAlignment="1">
      <alignment horizontal="center" vertical="center" wrapText="1"/>
    </xf>
    <xf numFmtId="0" fontId="6" fillId="0" borderId="179" xfId="0" applyFont="1" applyBorder="1" applyAlignment="1">
      <alignment horizontal="center" vertical="center" wrapText="1"/>
    </xf>
    <xf numFmtId="0" fontId="6" fillId="16" borderId="364" xfId="0" applyFont="1" applyFill="1" applyBorder="1" applyAlignment="1">
      <alignment horizontal="center" vertical="center" wrapText="1"/>
    </xf>
    <xf numFmtId="3" fontId="45" fillId="7" borderId="370" xfId="0" applyNumberFormat="1" applyFont="1" applyFill="1" applyBorder="1" applyAlignment="1">
      <alignment horizontal="center" vertical="center" wrapText="1"/>
    </xf>
    <xf numFmtId="3" fontId="45" fillId="7" borderId="371" xfId="0" applyNumberFormat="1" applyFont="1" applyFill="1" applyBorder="1" applyAlignment="1">
      <alignment horizontal="center" vertical="top" wrapText="1"/>
    </xf>
    <xf numFmtId="3" fontId="45" fillId="7" borderId="61" xfId="0" applyNumberFormat="1" applyFont="1" applyFill="1" applyBorder="1" applyAlignment="1">
      <alignment horizontal="center" vertical="top" wrapText="1"/>
    </xf>
    <xf numFmtId="3" fontId="45" fillId="7" borderId="83" xfId="0" applyNumberFormat="1" applyFont="1" applyFill="1" applyBorder="1" applyAlignment="1">
      <alignment horizontal="center" vertical="top" wrapText="1"/>
    </xf>
    <xf numFmtId="3" fontId="45" fillId="0" borderId="372" xfId="0" applyNumberFormat="1" applyFont="1" applyBorder="1" applyAlignment="1">
      <alignment horizontal="center" vertical="center" wrapText="1"/>
    </xf>
    <xf numFmtId="3" fontId="45" fillId="0" borderId="373" xfId="0" applyNumberFormat="1" applyFont="1" applyFill="1" applyBorder="1" applyAlignment="1">
      <alignment horizontal="center" vertical="center" wrapText="1"/>
    </xf>
    <xf numFmtId="3" fontId="45" fillId="0" borderId="374" xfId="0" applyNumberFormat="1" applyFont="1" applyBorder="1" applyAlignment="1">
      <alignment horizontal="center" vertical="center" wrapText="1"/>
    </xf>
    <xf numFmtId="0" fontId="45" fillId="7" borderId="368" xfId="0" applyFont="1" applyFill="1" applyBorder="1" applyAlignment="1">
      <alignment horizontal="center" vertical="center" wrapText="1"/>
    </xf>
    <xf numFmtId="0" fontId="45" fillId="7" borderId="295" xfId="0" applyFont="1" applyFill="1" applyBorder="1" applyAlignment="1">
      <alignment horizontal="center" vertical="center" wrapText="1"/>
    </xf>
    <xf numFmtId="0" fontId="45" fillId="7" borderId="200" xfId="0" applyFont="1" applyFill="1" applyBorder="1" applyAlignment="1">
      <alignment horizontal="center" vertical="center" wrapText="1"/>
    </xf>
    <xf numFmtId="0" fontId="45" fillId="7" borderId="201" xfId="0" applyFont="1" applyFill="1" applyBorder="1" applyAlignment="1">
      <alignment horizontal="center" vertical="center" wrapText="1"/>
    </xf>
    <xf numFmtId="0" fontId="45" fillId="7" borderId="207" xfId="0" applyFont="1" applyFill="1" applyBorder="1" applyAlignment="1">
      <alignment horizontal="center" vertical="center" wrapText="1"/>
    </xf>
    <xf numFmtId="0" fontId="45" fillId="7" borderId="208" xfId="0" applyFont="1" applyFill="1" applyBorder="1" applyAlignment="1">
      <alignment horizontal="center" vertical="center" wrapText="1"/>
    </xf>
    <xf numFmtId="0" fontId="60" fillId="7" borderId="201" xfId="0" applyFont="1" applyFill="1" applyBorder="1" applyAlignment="1">
      <alignment horizontal="center" vertical="center" wrapText="1"/>
    </xf>
    <xf numFmtId="0" fontId="45" fillId="7" borderId="201" xfId="0" applyFont="1" applyFill="1" applyBorder="1" applyAlignment="1">
      <alignment vertical="center" wrapText="1"/>
    </xf>
    <xf numFmtId="0" fontId="45" fillId="7" borderId="202" xfId="0" applyFont="1" applyFill="1" applyBorder="1" applyAlignment="1">
      <alignment horizontal="center" vertical="center" wrapText="1"/>
    </xf>
    <xf numFmtId="0" fontId="45" fillId="7" borderId="203" xfId="0" applyFont="1" applyFill="1" applyBorder="1" applyAlignment="1">
      <alignment vertical="center" wrapText="1"/>
    </xf>
    <xf numFmtId="0" fontId="3" fillId="0" borderId="111" xfId="0" applyFont="1" applyFill="1" applyBorder="1" applyAlignment="1">
      <alignment vertical="center" wrapText="1"/>
    </xf>
    <xf numFmtId="3" fontId="45" fillId="2" borderId="176" xfId="0" applyNumberFormat="1" applyFont="1" applyFill="1" applyBorder="1" applyAlignment="1">
      <alignment horizontal="center" vertical="center" wrapText="1"/>
    </xf>
    <xf numFmtId="0" fontId="3" fillId="7" borderId="52" xfId="0" applyFont="1" applyFill="1" applyBorder="1" applyAlignment="1">
      <alignment horizontal="center" vertical="center"/>
    </xf>
    <xf numFmtId="0" fontId="3" fillId="0" borderId="104" xfId="0" applyFont="1" applyBorder="1" applyAlignment="1">
      <alignment horizontal="left" vertical="center" wrapText="1"/>
    </xf>
    <xf numFmtId="3" fontId="45" fillId="0" borderId="309" xfId="0" applyNumberFormat="1" applyFont="1" applyFill="1" applyBorder="1" applyAlignment="1">
      <alignment horizontal="center" vertical="center" wrapText="1"/>
    </xf>
    <xf numFmtId="0" fontId="3" fillId="0" borderId="214" xfId="0" applyFont="1" applyBorder="1" applyAlignment="1">
      <alignment horizontal="center" vertical="center" wrapText="1"/>
    </xf>
    <xf numFmtId="3" fontId="66" fillId="7" borderId="104" xfId="0" applyNumberFormat="1" applyFont="1" applyFill="1" applyBorder="1" applyAlignment="1">
      <alignment horizontal="center" vertical="top" wrapText="1"/>
    </xf>
    <xf numFmtId="3" fontId="45" fillId="0" borderId="175" xfId="0" applyNumberFormat="1" applyFont="1" applyFill="1" applyBorder="1" applyAlignment="1">
      <alignment horizontal="center" vertical="center" wrapText="1"/>
    </xf>
    <xf numFmtId="0" fontId="45" fillId="0" borderId="188" xfId="0" applyFont="1" applyBorder="1" applyAlignment="1">
      <alignment horizontal="left" vertical="center" wrapText="1"/>
    </xf>
    <xf numFmtId="0" fontId="39" fillId="0" borderId="0" xfId="0" applyFont="1" applyFill="1" applyAlignment="1">
      <alignment horizontal="left" vertical="top" wrapText="1"/>
    </xf>
    <xf numFmtId="0" fontId="56" fillId="0" borderId="0" xfId="0" applyFont="1" applyAlignment="1">
      <alignment horizontal="left" vertical="top" wrapText="1"/>
    </xf>
    <xf numFmtId="0" fontId="0" fillId="2" borderId="0" xfId="0" applyFill="1" applyAlignment="1">
      <alignment horizontal="left" vertical="top" wrapText="1"/>
    </xf>
    <xf numFmtId="0" fontId="39" fillId="0" borderId="0" xfId="0" applyFont="1" applyFill="1" applyAlignment="1">
      <alignment horizontal="left" vertical="top"/>
    </xf>
    <xf numFmtId="0" fontId="56" fillId="0" borderId="0" xfId="0" applyFont="1" applyAlignment="1">
      <alignment horizontal="left" vertical="top"/>
    </xf>
    <xf numFmtId="0" fontId="36" fillId="0" borderId="11" xfId="0" applyFont="1" applyBorder="1" applyAlignment="1">
      <alignment horizontal="center" vertical="center"/>
    </xf>
    <xf numFmtId="0" fontId="36" fillId="0" borderId="17" xfId="0" applyFont="1" applyBorder="1" applyAlignment="1">
      <alignment horizontal="center" vertical="center"/>
    </xf>
    <xf numFmtId="0" fontId="36" fillId="0" borderId="8" xfId="0" applyFont="1" applyBorder="1" applyAlignment="1">
      <alignment horizontal="center" vertical="center"/>
    </xf>
    <xf numFmtId="0" fontId="36" fillId="0" borderId="13" xfId="0" applyFont="1" applyBorder="1" applyAlignment="1">
      <alignment horizontal="center" vertical="center"/>
    </xf>
    <xf numFmtId="0" fontId="30" fillId="3" borderId="18" xfId="1" applyFont="1" applyFill="1" applyBorder="1" applyAlignment="1">
      <alignment horizontal="left" vertical="center" wrapText="1"/>
    </xf>
    <xf numFmtId="0" fontId="35" fillId="3" borderId="0" xfId="0" applyFont="1" applyFill="1" applyAlignment="1">
      <alignment horizontal="center"/>
    </xf>
    <xf numFmtId="0" fontId="36" fillId="0" borderId="11" xfId="0" applyFont="1" applyBorder="1" applyAlignment="1">
      <alignment horizontal="left" vertical="center"/>
    </xf>
    <xf numFmtId="0" fontId="36" fillId="0" borderId="12" xfId="0" applyFont="1" applyBorder="1" applyAlignment="1">
      <alignment horizontal="left" vertical="center"/>
    </xf>
    <xf numFmtId="0" fontId="36" fillId="0" borderId="17" xfId="0" applyFont="1" applyBorder="1" applyAlignment="1">
      <alignment horizontal="left" vertical="center"/>
    </xf>
    <xf numFmtId="0" fontId="36" fillId="0" borderId="8" xfId="0" applyFont="1" applyBorder="1" applyAlignment="1">
      <alignment horizontal="left" vertical="center"/>
    </xf>
    <xf numFmtId="0" fontId="36" fillId="0" borderId="0" xfId="0" applyFont="1" applyAlignment="1">
      <alignment horizontal="left" vertical="center"/>
    </xf>
    <xf numFmtId="0" fontId="36" fillId="0" borderId="13" xfId="0" applyFont="1" applyBorder="1" applyAlignment="1">
      <alignment horizontal="left" vertical="center"/>
    </xf>
    <xf numFmtId="0" fontId="37" fillId="6" borderId="14" xfId="0" applyFont="1" applyFill="1" applyBorder="1" applyAlignment="1">
      <alignment horizontal="left" vertical="center"/>
    </xf>
    <xf numFmtId="0" fontId="37" fillId="6" borderId="15" xfId="0" applyFont="1" applyFill="1" applyBorder="1" applyAlignment="1">
      <alignment horizontal="left" vertical="center"/>
    </xf>
    <xf numFmtId="0" fontId="37" fillId="6" borderId="16" xfId="0" applyFont="1" applyFill="1" applyBorder="1" applyAlignment="1">
      <alignment horizontal="left" vertical="center"/>
    </xf>
    <xf numFmtId="0" fontId="30" fillId="3" borderId="19" xfId="1" applyFont="1" applyFill="1" applyBorder="1" applyAlignment="1">
      <alignment horizontal="left" vertical="center" wrapText="1"/>
    </xf>
    <xf numFmtId="0" fontId="30" fillId="3" borderId="23" xfId="1" applyFont="1" applyFill="1" applyBorder="1" applyAlignment="1">
      <alignment horizontal="left" vertical="center"/>
    </xf>
    <xf numFmtId="0" fontId="14" fillId="3" borderId="18" xfId="1" applyFill="1" applyBorder="1" applyAlignment="1">
      <alignment horizontal="left" vertical="center" wrapText="1"/>
    </xf>
    <xf numFmtId="0" fontId="30" fillId="3" borderId="23" xfId="1" applyFont="1" applyFill="1" applyBorder="1" applyAlignment="1">
      <alignment horizontal="left" vertical="center" wrapText="1"/>
    </xf>
    <xf numFmtId="0" fontId="3" fillId="2" borderId="227"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3" fillId="2" borderId="233" xfId="0" applyFont="1" applyFill="1" applyBorder="1" applyAlignment="1">
      <alignment horizontal="center" vertical="center" wrapText="1"/>
    </xf>
    <xf numFmtId="0" fontId="48" fillId="2" borderId="0" xfId="0" applyFont="1" applyFill="1" applyAlignment="1">
      <alignment horizontal="left" vertical="top" wrapText="1"/>
    </xf>
    <xf numFmtId="0" fontId="3" fillId="7" borderId="228" xfId="0" applyFont="1" applyFill="1" applyBorder="1" applyAlignment="1">
      <alignment horizontal="center" vertical="center" wrapText="1"/>
    </xf>
    <xf numFmtId="0" fontId="3" fillId="7" borderId="231" xfId="0" applyFont="1" applyFill="1" applyBorder="1" applyAlignment="1">
      <alignment horizontal="center" vertical="center" wrapText="1"/>
    </xf>
    <xf numFmtId="0" fontId="3" fillId="7" borderId="157" xfId="0" applyFont="1" applyFill="1" applyBorder="1" applyAlignment="1">
      <alignment horizontal="center" vertical="center" wrapText="1"/>
    </xf>
    <xf numFmtId="0" fontId="3" fillId="7" borderId="229" xfId="0" applyFont="1" applyFill="1" applyBorder="1" applyAlignment="1">
      <alignment horizontal="center" vertical="center" wrapText="1"/>
    </xf>
    <xf numFmtId="0" fontId="3" fillId="7" borderId="119" xfId="0" applyFont="1" applyFill="1" applyBorder="1" applyAlignment="1">
      <alignment horizontal="center" vertical="center" wrapText="1"/>
    </xf>
    <xf numFmtId="0" fontId="3" fillId="7" borderId="121" xfId="0" applyFont="1" applyFill="1" applyBorder="1" applyAlignment="1">
      <alignment horizontal="center" vertical="center" wrapText="1"/>
    </xf>
    <xf numFmtId="0" fontId="3" fillId="7" borderId="230" xfId="0" applyFont="1" applyFill="1" applyBorder="1" applyAlignment="1">
      <alignment horizontal="center" vertical="center" wrapText="1"/>
    </xf>
    <xf numFmtId="0" fontId="3" fillId="7" borderId="118" xfId="0" applyFont="1" applyFill="1" applyBorder="1" applyAlignment="1">
      <alignment horizontal="center" vertical="center" wrapText="1"/>
    </xf>
    <xf numFmtId="0" fontId="3" fillId="7" borderId="159" xfId="0" applyFont="1" applyFill="1" applyBorder="1" applyAlignment="1">
      <alignment horizontal="center" vertical="center" wrapText="1"/>
    </xf>
    <xf numFmtId="3" fontId="3" fillId="7" borderId="159" xfId="0" applyNumberFormat="1" applyFont="1" applyFill="1" applyBorder="1" applyAlignment="1">
      <alignment horizontal="center" vertical="center" wrapText="1"/>
    </xf>
    <xf numFmtId="3" fontId="3" fillId="7" borderId="148" xfId="0" applyNumberFormat="1" applyFont="1" applyFill="1" applyBorder="1" applyAlignment="1">
      <alignment horizontal="center" vertical="center" wrapText="1"/>
    </xf>
    <xf numFmtId="0" fontId="3" fillId="0" borderId="232" xfId="0" applyFont="1" applyBorder="1" applyAlignment="1">
      <alignment horizontal="center" vertical="center" wrapText="1"/>
    </xf>
    <xf numFmtId="0" fontId="3" fillId="0" borderId="158" xfId="0" applyFont="1" applyBorder="1" applyAlignment="1">
      <alignment horizontal="center" vertical="center" wrapText="1"/>
    </xf>
    <xf numFmtId="0" fontId="3" fillId="0" borderId="215" xfId="0" applyFont="1" applyBorder="1" applyAlignment="1">
      <alignment horizontal="center" vertical="center" wrapText="1"/>
    </xf>
    <xf numFmtId="0" fontId="3" fillId="0" borderId="227"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233" xfId="0" applyFont="1" applyBorder="1" applyAlignment="1">
      <alignment horizontal="center" vertical="center" wrapText="1"/>
    </xf>
    <xf numFmtId="3" fontId="3" fillId="0" borderId="271" xfId="0" quotePrefix="1" applyNumberFormat="1" applyFont="1" applyBorder="1" applyAlignment="1">
      <alignment horizontal="center" vertical="center" wrapText="1"/>
    </xf>
    <xf numFmtId="3" fontId="3" fillId="0" borderId="304" xfId="0" quotePrefix="1" applyNumberFormat="1" applyFont="1" applyBorder="1" applyAlignment="1">
      <alignment horizontal="center" vertical="center" wrapText="1"/>
    </xf>
    <xf numFmtId="3" fontId="32" fillId="2" borderId="0" xfId="1" applyNumberFormat="1" applyFont="1" applyFill="1" applyAlignment="1">
      <alignment horizontal="center" vertical="center" wrapText="1"/>
    </xf>
    <xf numFmtId="0" fontId="3" fillId="7" borderId="29"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xf>
    <xf numFmtId="0" fontId="3" fillId="7" borderId="28" xfId="0" applyFont="1" applyFill="1" applyBorder="1" applyAlignment="1">
      <alignment horizontal="center" vertical="center"/>
    </xf>
    <xf numFmtId="0" fontId="3" fillId="2" borderId="52"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3" fillId="0" borderId="52" xfId="0" applyFont="1" applyBorder="1" applyAlignment="1">
      <alignment horizontal="left" vertical="center" wrapText="1"/>
    </xf>
    <xf numFmtId="0" fontId="3" fillId="0" borderId="278" xfId="0" applyFont="1" applyBorder="1" applyAlignment="1">
      <alignment horizontal="left" vertical="center" wrapText="1"/>
    </xf>
    <xf numFmtId="0" fontId="3" fillId="0" borderId="53" xfId="0" applyFont="1" applyBorder="1" applyAlignment="1">
      <alignment horizontal="left" vertical="center" wrapText="1"/>
    </xf>
    <xf numFmtId="0" fontId="3" fillId="7" borderId="279" xfId="0" applyFont="1" applyFill="1" applyBorder="1" applyAlignment="1">
      <alignment horizontal="center" vertical="center" wrapText="1"/>
    </xf>
    <xf numFmtId="0" fontId="3" fillId="7" borderId="0" xfId="0" applyFont="1" applyFill="1" applyBorder="1" applyAlignment="1">
      <alignment horizontal="center" vertical="center"/>
    </xf>
    <xf numFmtId="0" fontId="3" fillId="7" borderId="67" xfId="0" applyFont="1" applyFill="1" applyBorder="1" applyAlignment="1">
      <alignment horizontal="center" vertical="center"/>
    </xf>
    <xf numFmtId="3" fontId="3" fillId="7" borderId="239" xfId="0" applyNumberFormat="1" applyFont="1" applyFill="1" applyBorder="1" applyAlignment="1">
      <alignment horizontal="center" vertical="center" wrapText="1"/>
    </xf>
    <xf numFmtId="3" fontId="3" fillId="7" borderId="240" xfId="0" applyNumberFormat="1" applyFont="1" applyFill="1" applyBorder="1" applyAlignment="1">
      <alignment horizontal="center" vertical="center" wrapText="1"/>
    </xf>
    <xf numFmtId="3" fontId="3" fillId="7" borderId="241" xfId="0" applyNumberFormat="1" applyFont="1" applyFill="1" applyBorder="1" applyAlignment="1">
      <alignment horizontal="center" vertical="center" wrapText="1"/>
    </xf>
    <xf numFmtId="0" fontId="3" fillId="7" borderId="283" xfId="0" applyFont="1" applyFill="1" applyBorder="1" applyAlignment="1">
      <alignment horizontal="center" vertical="center" wrapText="1"/>
    </xf>
    <xf numFmtId="0" fontId="3" fillId="7" borderId="268" xfId="0" applyFont="1" applyFill="1" applyBorder="1" applyAlignment="1">
      <alignment horizontal="center" vertical="center" wrapText="1"/>
    </xf>
    <xf numFmtId="0" fontId="3" fillId="7" borderId="344" xfId="0" applyFont="1" applyFill="1" applyBorder="1" applyAlignment="1">
      <alignment horizontal="center" vertical="center" wrapText="1"/>
    </xf>
    <xf numFmtId="0" fontId="3" fillId="7" borderId="284" xfId="0" applyFont="1" applyFill="1" applyBorder="1" applyAlignment="1">
      <alignment horizontal="center" vertical="center" wrapText="1"/>
    </xf>
    <xf numFmtId="0" fontId="3" fillId="7" borderId="52" xfId="0" applyFont="1" applyFill="1" applyBorder="1" applyAlignment="1">
      <alignment horizontal="center" vertical="center" wrapText="1"/>
    </xf>
    <xf numFmtId="0" fontId="3" fillId="7" borderId="345" xfId="0" applyFont="1" applyFill="1" applyBorder="1" applyAlignment="1">
      <alignment horizontal="center" vertical="center" wrapText="1"/>
    </xf>
    <xf numFmtId="0" fontId="3" fillId="7" borderId="87"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51" xfId="0" applyFont="1" applyFill="1" applyBorder="1" applyAlignment="1">
      <alignment horizontal="center" vertical="center" wrapText="1"/>
    </xf>
    <xf numFmtId="0" fontId="3" fillId="7" borderId="285"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346" xfId="0" applyFont="1" applyFill="1" applyBorder="1" applyAlignment="1">
      <alignment horizontal="center" vertical="center"/>
    </xf>
    <xf numFmtId="0" fontId="3" fillId="2" borderId="2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55" xfId="0" applyFont="1" applyFill="1" applyBorder="1" applyAlignment="1">
      <alignment vertical="center" wrapText="1"/>
    </xf>
    <xf numFmtId="0" fontId="3" fillId="2" borderId="53" xfId="0" applyFont="1" applyFill="1" applyBorder="1" applyAlignment="1">
      <alignment vertical="center" wrapText="1"/>
    </xf>
    <xf numFmtId="0" fontId="3" fillId="7" borderId="34" xfId="0" applyFont="1" applyFill="1" applyBorder="1" applyAlignment="1">
      <alignment horizontal="center" vertical="center" wrapText="1"/>
    </xf>
    <xf numFmtId="0" fontId="3" fillId="7" borderId="33" xfId="0" applyFont="1" applyFill="1" applyBorder="1" applyAlignment="1">
      <alignment horizontal="center" vertical="center"/>
    </xf>
    <xf numFmtId="0" fontId="3" fillId="7" borderId="32" xfId="0" applyFont="1" applyFill="1" applyBorder="1" applyAlignment="1">
      <alignment horizontal="center" vertical="center"/>
    </xf>
    <xf numFmtId="0" fontId="3" fillId="7" borderId="0" xfId="0" applyFont="1" applyFill="1" applyAlignment="1">
      <alignment horizontal="center" vertical="center"/>
    </xf>
    <xf numFmtId="3" fontId="45" fillId="2" borderId="175" xfId="0" applyNumberFormat="1" applyFont="1" applyFill="1" applyBorder="1" applyAlignment="1">
      <alignment horizontal="center" vertical="center" wrapText="1"/>
    </xf>
    <xf numFmtId="3" fontId="45" fillId="2" borderId="176" xfId="0" applyNumberFormat="1" applyFont="1" applyFill="1" applyBorder="1" applyAlignment="1">
      <alignment horizontal="center" vertical="center" wrapText="1"/>
    </xf>
    <xf numFmtId="0" fontId="3" fillId="2" borderId="52" xfId="0" applyFont="1" applyFill="1" applyBorder="1" applyAlignment="1">
      <alignment vertical="center" wrapText="1"/>
    </xf>
    <xf numFmtId="3" fontId="45" fillId="2" borderId="192" xfId="0" applyNumberFormat="1" applyFont="1" applyFill="1" applyBorder="1" applyAlignment="1">
      <alignment horizontal="center" vertical="center" wrapText="1"/>
    </xf>
    <xf numFmtId="3" fontId="45" fillId="2" borderId="193" xfId="0" applyNumberFormat="1" applyFont="1" applyFill="1" applyBorder="1" applyAlignment="1">
      <alignment horizontal="center" vertical="center" wrapText="1"/>
    </xf>
    <xf numFmtId="3" fontId="45" fillId="2" borderId="194" xfId="0" applyNumberFormat="1" applyFont="1" applyFill="1" applyBorder="1" applyAlignment="1">
      <alignment horizontal="center" vertical="center" wrapText="1"/>
    </xf>
    <xf numFmtId="0" fontId="3" fillId="7" borderId="0" xfId="0" applyFont="1" applyFill="1" applyAlignment="1">
      <alignment horizontal="center" vertical="center" wrapText="1"/>
    </xf>
    <xf numFmtId="0" fontId="45" fillId="2" borderId="55" xfId="0" applyFont="1" applyFill="1" applyBorder="1" applyAlignment="1">
      <alignment vertical="center" wrapText="1"/>
    </xf>
    <xf numFmtId="0" fontId="45" fillId="2" borderId="53" xfId="0" applyFont="1" applyFill="1" applyBorder="1" applyAlignment="1">
      <alignment vertical="center" wrapText="1"/>
    </xf>
    <xf numFmtId="0" fontId="3" fillId="7" borderId="33"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45" fillId="2" borderId="52" xfId="0" applyFont="1" applyFill="1" applyBorder="1" applyAlignment="1">
      <alignment vertical="center" wrapText="1"/>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3" fillId="7" borderId="284"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345" xfId="0" applyFont="1" applyFill="1" applyBorder="1" applyAlignment="1">
      <alignment horizontal="center" vertical="center"/>
    </xf>
    <xf numFmtId="0" fontId="3" fillId="2" borderId="268" xfId="0" applyFont="1" applyFill="1" applyBorder="1" applyAlignment="1">
      <alignment horizontal="center" vertical="center" wrapText="1"/>
    </xf>
    <xf numFmtId="0" fontId="3" fillId="2" borderId="277" xfId="0" applyFont="1" applyFill="1" applyBorder="1" applyAlignment="1">
      <alignment horizontal="center" vertical="center" wrapText="1"/>
    </xf>
    <xf numFmtId="0" fontId="3" fillId="2" borderId="55" xfId="0" applyFont="1" applyFill="1" applyBorder="1" applyAlignment="1">
      <alignment horizontal="left" vertical="center" wrapText="1"/>
    </xf>
    <xf numFmtId="3" fontId="45" fillId="0" borderId="179" xfId="0" applyNumberFormat="1" applyFont="1" applyBorder="1" applyAlignment="1">
      <alignment horizontal="center" vertical="center" wrapText="1"/>
    </xf>
    <xf numFmtId="0" fontId="6" fillId="0" borderId="0" xfId="0" applyFont="1" applyAlignment="1">
      <alignment horizontal="left" vertical="center" wrapText="1"/>
    </xf>
    <xf numFmtId="0" fontId="3" fillId="7" borderId="33" xfId="0" applyFont="1" applyFill="1" applyBorder="1" applyAlignment="1">
      <alignment vertical="center" wrapText="1"/>
    </xf>
    <xf numFmtId="0" fontId="3" fillId="7" borderId="32" xfId="0" applyFont="1" applyFill="1" applyBorder="1" applyAlignment="1">
      <alignment vertical="center" wrapText="1"/>
    </xf>
    <xf numFmtId="0" fontId="3" fillId="7" borderId="29" xfId="0" applyFont="1" applyFill="1" applyBorder="1" applyAlignment="1">
      <alignment vertical="center" wrapText="1"/>
    </xf>
    <xf numFmtId="0" fontId="3" fillId="7" borderId="28" xfId="0" applyFont="1" applyFill="1" applyBorder="1" applyAlignment="1">
      <alignment vertical="center" wrapText="1"/>
    </xf>
    <xf numFmtId="3" fontId="45" fillId="0" borderId="176" xfId="0" applyNumberFormat="1" applyFont="1" applyBorder="1" applyAlignment="1">
      <alignment horizontal="center" vertical="center" wrapText="1"/>
    </xf>
    <xf numFmtId="0" fontId="50" fillId="0" borderId="0" xfId="0" applyFont="1" applyAlignment="1">
      <alignment horizontal="left" vertical="center" wrapText="1"/>
    </xf>
    <xf numFmtId="0" fontId="6" fillId="0" borderId="0" xfId="0" applyFont="1" applyAlignment="1">
      <alignment horizontal="left" vertical="center"/>
    </xf>
    <xf numFmtId="0" fontId="3" fillId="7" borderId="0" xfId="0" applyFont="1" applyFill="1" applyAlignment="1">
      <alignment vertical="center" wrapText="1"/>
    </xf>
    <xf numFmtId="0" fontId="39" fillId="0" borderId="0" xfId="0" applyFont="1" applyFill="1" applyAlignment="1">
      <alignment horizontal="left" vertical="top" wrapText="1"/>
    </xf>
    <xf numFmtId="3" fontId="43" fillId="0" borderId="59" xfId="0" applyNumberFormat="1" applyFont="1" applyFill="1" applyBorder="1" applyAlignment="1">
      <alignment horizontal="center" vertical="center" wrapText="1"/>
    </xf>
    <xf numFmtId="3" fontId="43" fillId="0" borderId="20" xfId="0" applyNumberFormat="1" applyFont="1" applyFill="1" applyBorder="1" applyAlignment="1">
      <alignment horizontal="center" vertical="center" wrapText="1"/>
    </xf>
    <xf numFmtId="3" fontId="43" fillId="0" borderId="105" xfId="0" applyNumberFormat="1" applyFont="1" applyFill="1" applyBorder="1" applyAlignment="1">
      <alignment horizontal="center" vertical="center" wrapText="1"/>
    </xf>
    <xf numFmtId="3" fontId="43" fillId="0" borderId="143" xfId="0" applyNumberFormat="1" applyFont="1" applyFill="1" applyBorder="1" applyAlignment="1">
      <alignment horizontal="center" vertical="center" wrapText="1"/>
    </xf>
    <xf numFmtId="3" fontId="43" fillId="0" borderId="205" xfId="0" applyNumberFormat="1" applyFont="1" applyFill="1" applyBorder="1" applyAlignment="1">
      <alignment horizontal="center" vertical="center" wrapText="1"/>
    </xf>
    <xf numFmtId="3" fontId="43" fillId="0" borderId="246" xfId="0" applyNumberFormat="1" applyFont="1" applyFill="1" applyBorder="1" applyAlignment="1">
      <alignment horizontal="center" vertical="center" wrapText="1"/>
    </xf>
    <xf numFmtId="0" fontId="21" fillId="7" borderId="238"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21" fillId="7" borderId="236" xfId="0" applyFont="1" applyFill="1" applyBorder="1" applyAlignment="1">
      <alignment horizontal="center" vertical="center" wrapText="1"/>
    </xf>
    <xf numFmtId="3" fontId="43" fillId="0" borderId="142" xfId="0" applyNumberFormat="1" applyFont="1" applyFill="1" applyBorder="1" applyAlignment="1">
      <alignment horizontal="center" vertical="center" wrapText="1"/>
    </xf>
    <xf numFmtId="3" fontId="43" fillId="0" borderId="226" xfId="0" applyNumberFormat="1" applyFont="1" applyFill="1" applyBorder="1" applyAlignment="1">
      <alignment horizontal="center" vertical="center" wrapText="1"/>
    </xf>
    <xf numFmtId="3" fontId="43" fillId="0" borderId="142" xfId="0" quotePrefix="1" applyNumberFormat="1" applyFont="1" applyFill="1" applyBorder="1" applyAlignment="1">
      <alignment horizontal="center" vertical="center" wrapText="1"/>
    </xf>
    <xf numFmtId="3" fontId="43" fillId="0" borderId="105" xfId="0" quotePrefix="1" applyNumberFormat="1" applyFont="1" applyFill="1" applyBorder="1" applyAlignment="1">
      <alignment horizontal="center" vertical="center" wrapText="1"/>
    </xf>
    <xf numFmtId="3" fontId="43" fillId="0" borderId="226" xfId="0" quotePrefix="1" applyNumberFormat="1" applyFont="1" applyFill="1" applyBorder="1" applyAlignment="1">
      <alignment horizontal="center" vertical="center" wrapText="1"/>
    </xf>
    <xf numFmtId="0" fontId="21" fillId="0" borderId="0" xfId="0" applyFont="1" applyFill="1" applyAlignment="1">
      <alignment horizontal="center" vertical="center" wrapText="1"/>
    </xf>
    <xf numFmtId="3" fontId="43" fillId="0" borderId="59" xfId="0" quotePrefix="1" applyNumberFormat="1" applyFont="1" applyFill="1" applyBorder="1" applyAlignment="1">
      <alignment horizontal="center" vertical="center" wrapText="1"/>
    </xf>
    <xf numFmtId="3" fontId="43" fillId="0" borderId="60" xfId="0" applyNumberFormat="1" applyFont="1" applyFill="1" applyBorder="1" applyAlignment="1">
      <alignment horizontal="center" vertical="center" wrapText="1"/>
    </xf>
    <xf numFmtId="0" fontId="21" fillId="0" borderId="40" xfId="0" applyFont="1" applyFill="1" applyBorder="1" applyAlignment="1">
      <alignment horizontal="center" vertical="center" wrapText="1"/>
    </xf>
    <xf numFmtId="0" fontId="21" fillId="7" borderId="29" xfId="0" applyFont="1" applyFill="1" applyBorder="1" applyAlignment="1">
      <alignment horizontal="center" vertical="center"/>
    </xf>
    <xf numFmtId="0" fontId="21" fillId="7" borderId="25" xfId="0" applyFont="1" applyFill="1" applyBorder="1" applyAlignment="1">
      <alignment horizontal="center" vertical="center"/>
    </xf>
    <xf numFmtId="0" fontId="21" fillId="7" borderId="30" xfId="0" applyFont="1" applyFill="1" applyBorder="1" applyAlignment="1">
      <alignment horizontal="center" vertical="center"/>
    </xf>
    <xf numFmtId="0" fontId="21" fillId="7" borderId="0" xfId="0" applyFont="1" applyFill="1" applyAlignment="1">
      <alignment horizontal="center" vertical="center" wrapText="1"/>
    </xf>
    <xf numFmtId="0" fontId="3" fillId="7" borderId="42"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43" fillId="7" borderId="140" xfId="3" applyFont="1" applyFill="1" applyBorder="1" applyAlignment="1">
      <alignment horizontal="center" vertical="center" wrapText="1"/>
    </xf>
    <xf numFmtId="0" fontId="43" fillId="7" borderId="138" xfId="3" applyFont="1" applyFill="1" applyBorder="1" applyAlignment="1">
      <alignment horizontal="center" vertical="center" wrapText="1"/>
    </xf>
    <xf numFmtId="0" fontId="21" fillId="7" borderId="237" xfId="0" applyFont="1" applyFill="1" applyBorder="1" applyAlignment="1">
      <alignment horizontal="center" vertical="center" wrapText="1"/>
    </xf>
    <xf numFmtId="0" fontId="48" fillId="0" borderId="0" xfId="0" applyFont="1" applyFill="1" applyAlignment="1">
      <alignment horizontal="left" vertical="top" wrapText="1"/>
    </xf>
    <xf numFmtId="0" fontId="21" fillId="7" borderId="38" xfId="0" applyFont="1" applyFill="1" applyBorder="1" applyAlignment="1">
      <alignment horizontal="center" vertical="center" wrapText="1"/>
    </xf>
    <xf numFmtId="0" fontId="21" fillId="7" borderId="40" xfId="0" applyFont="1" applyFill="1" applyBorder="1" applyAlignment="1">
      <alignment horizontal="center" vertical="center" wrapText="1"/>
    </xf>
    <xf numFmtId="0" fontId="21" fillId="7" borderId="41" xfId="0" applyFont="1" applyFill="1" applyBorder="1" applyAlignment="1">
      <alignment horizontal="center" vertical="center" wrapText="1"/>
    </xf>
    <xf numFmtId="3" fontId="21" fillId="7" borderId="239" xfId="0" applyNumberFormat="1" applyFont="1" applyFill="1" applyBorder="1" applyAlignment="1">
      <alignment horizontal="center" vertical="center" wrapText="1"/>
    </xf>
    <xf numFmtId="3" fontId="21" fillId="7" borderId="240" xfId="0" applyNumberFormat="1" applyFont="1" applyFill="1" applyBorder="1" applyAlignment="1">
      <alignment horizontal="center" vertical="center" wrapText="1"/>
    </xf>
    <xf numFmtId="3" fontId="0" fillId="7" borderId="240" xfId="0" applyNumberFormat="1" applyFill="1" applyBorder="1" applyAlignment="1">
      <alignment horizontal="center" vertical="center" wrapText="1"/>
    </xf>
    <xf numFmtId="3" fontId="0" fillId="7" borderId="241" xfId="0" applyNumberFormat="1" applyFill="1" applyBorder="1" applyAlignment="1">
      <alignment horizontal="center" vertical="center" wrapText="1"/>
    </xf>
    <xf numFmtId="3" fontId="21" fillId="7" borderId="99" xfId="0" applyNumberFormat="1" applyFont="1" applyFill="1" applyBorder="1" applyAlignment="1">
      <alignment horizontal="center" vertical="center" wrapText="1"/>
    </xf>
    <xf numFmtId="3" fontId="21" fillId="7" borderId="0" xfId="0" applyNumberFormat="1" applyFont="1" applyFill="1" applyBorder="1" applyAlignment="1">
      <alignment horizontal="center" vertical="center" wrapText="1"/>
    </xf>
    <xf numFmtId="3" fontId="21" fillId="7" borderId="0" xfId="0" applyNumberFormat="1" applyFont="1" applyFill="1" applyAlignment="1">
      <alignment horizontal="center" vertical="center" wrapText="1"/>
    </xf>
    <xf numFmtId="3" fontId="21" fillId="7" borderId="59" xfId="0" applyNumberFormat="1" applyFont="1" applyFill="1" applyBorder="1" applyAlignment="1">
      <alignment horizontal="center" vertical="center" wrapText="1"/>
    </xf>
    <xf numFmtId="0" fontId="21" fillId="7" borderId="44" xfId="0" applyFont="1" applyFill="1" applyBorder="1" applyAlignment="1">
      <alignment horizontal="center" vertical="center" wrapText="1"/>
    </xf>
    <xf numFmtId="0" fontId="21" fillId="7" borderId="46" xfId="0" applyFont="1" applyFill="1" applyBorder="1" applyAlignment="1">
      <alignment horizontal="center" vertical="center" wrapText="1"/>
    </xf>
    <xf numFmtId="0" fontId="21" fillId="7" borderId="235" xfId="0" applyFont="1" applyFill="1" applyBorder="1" applyAlignment="1">
      <alignment horizontal="center" vertical="center" wrapText="1"/>
    </xf>
    <xf numFmtId="0" fontId="21" fillId="7" borderId="135" xfId="0" applyFont="1" applyFill="1" applyBorder="1" applyAlignment="1">
      <alignment horizontal="center" vertical="center" wrapText="1"/>
    </xf>
    <xf numFmtId="0" fontId="21" fillId="7" borderId="29" xfId="0" applyFont="1" applyFill="1" applyBorder="1" applyAlignment="1">
      <alignment horizontal="center" vertical="center" wrapText="1"/>
    </xf>
    <xf numFmtId="0" fontId="21" fillId="7" borderId="136" xfId="0" applyFont="1" applyFill="1" applyBorder="1" applyAlignment="1">
      <alignment horizontal="center" vertical="center" wrapText="1"/>
    </xf>
    <xf numFmtId="0" fontId="21" fillId="7" borderId="39" xfId="0" applyFont="1" applyFill="1" applyBorder="1" applyAlignment="1">
      <alignment horizontal="center" vertical="center" wrapText="1"/>
    </xf>
    <xf numFmtId="0" fontId="21" fillId="7" borderId="36" xfId="0" applyFont="1" applyFill="1" applyBorder="1" applyAlignment="1">
      <alignment horizontal="center" vertical="center" wrapText="1"/>
    </xf>
    <xf numFmtId="0" fontId="21" fillId="7" borderId="43" xfId="0" applyFont="1" applyFill="1" applyBorder="1" applyAlignment="1">
      <alignment horizontal="center" vertical="center" wrapText="1"/>
    </xf>
    <xf numFmtId="0" fontId="21" fillId="7" borderId="44" xfId="0" applyFont="1" applyFill="1" applyBorder="1" applyAlignment="1">
      <alignment horizontal="center" vertical="center"/>
    </xf>
    <xf numFmtId="0" fontId="21" fillId="7" borderId="46" xfId="0" applyFont="1" applyFill="1" applyBorder="1" applyAlignment="1">
      <alignment horizontal="center" vertical="center"/>
    </xf>
    <xf numFmtId="0" fontId="21" fillId="7" borderId="47" xfId="0" applyFont="1" applyFill="1" applyBorder="1" applyAlignment="1">
      <alignment horizontal="center" vertical="center" wrapText="1"/>
    </xf>
    <xf numFmtId="0" fontId="21" fillId="7" borderId="48" xfId="0" applyFont="1" applyFill="1" applyBorder="1" applyAlignment="1">
      <alignment horizontal="center" vertical="center" wrapText="1"/>
    </xf>
    <xf numFmtId="0" fontId="21" fillId="7" borderId="49" xfId="0" applyFont="1" applyFill="1" applyBorder="1" applyAlignment="1">
      <alignment horizontal="center" vertical="center" wrapText="1"/>
    </xf>
    <xf numFmtId="0" fontId="39" fillId="0" borderId="0" xfId="0" applyFont="1" applyFill="1" applyAlignment="1">
      <alignment horizontal="left" vertical="center" wrapText="1"/>
    </xf>
    <xf numFmtId="3" fontId="43" fillId="0" borderId="247" xfId="0" applyNumberFormat="1" applyFont="1" applyFill="1" applyBorder="1" applyAlignment="1">
      <alignment horizontal="center" vertical="center" wrapText="1"/>
    </xf>
    <xf numFmtId="3" fontId="43" fillId="0" borderId="206" xfId="0" applyNumberFormat="1" applyFont="1" applyFill="1" applyBorder="1" applyAlignment="1">
      <alignment horizontal="center" vertical="center" wrapText="1"/>
    </xf>
    <xf numFmtId="0" fontId="21" fillId="0" borderId="45"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21" fillId="7" borderId="31" xfId="0" applyFont="1" applyFill="1" applyBorder="1" applyAlignment="1">
      <alignment horizontal="center" vertical="center"/>
    </xf>
    <xf numFmtId="0" fontId="21" fillId="0" borderId="25" xfId="0" applyFont="1" applyFill="1" applyBorder="1" applyAlignment="1">
      <alignment horizontal="center" vertical="center" wrapText="1"/>
    </xf>
    <xf numFmtId="0" fontId="21" fillId="0" borderId="46" xfId="0" applyFont="1" applyFill="1" applyBorder="1" applyAlignment="1">
      <alignment horizontal="center" vertical="center" wrapText="1"/>
    </xf>
    <xf numFmtId="0" fontId="6" fillId="0" borderId="37" xfId="0" applyFont="1" applyFill="1" applyBorder="1" applyAlignment="1">
      <alignment horizontal="center" vertical="center" wrapText="1"/>
    </xf>
    <xf numFmtId="0" fontId="56" fillId="0" borderId="0" xfId="0" applyFont="1" applyAlignment="1">
      <alignment horizontal="left" vertical="top" wrapText="1"/>
    </xf>
    <xf numFmtId="0" fontId="43" fillId="7" borderId="106" xfId="4" applyFont="1" applyFill="1" applyBorder="1" applyAlignment="1">
      <alignment horizontal="right" vertical="center" wrapText="1"/>
    </xf>
    <xf numFmtId="0" fontId="3" fillId="0" borderId="170" xfId="0" applyFont="1" applyFill="1" applyBorder="1" applyAlignment="1">
      <alignment horizontal="center" vertical="center" wrapText="1"/>
    </xf>
    <xf numFmtId="0" fontId="3" fillId="0" borderId="231" xfId="0" applyFont="1" applyFill="1" applyBorder="1" applyAlignment="1">
      <alignment horizontal="center" vertical="center" wrapText="1"/>
    </xf>
    <xf numFmtId="0" fontId="3" fillId="0" borderId="115" xfId="0" applyFont="1" applyFill="1" applyBorder="1" applyAlignment="1">
      <alignment horizontal="left" vertical="center" wrapText="1"/>
    </xf>
    <xf numFmtId="0" fontId="3" fillId="0" borderId="118" xfId="0" applyFont="1" applyFill="1" applyBorder="1" applyAlignment="1">
      <alignment horizontal="left" vertical="center" wrapText="1"/>
    </xf>
    <xf numFmtId="0" fontId="6" fillId="0" borderId="123" xfId="0" applyFont="1" applyFill="1" applyBorder="1" applyAlignment="1">
      <alignment horizontal="center" vertical="center"/>
    </xf>
    <xf numFmtId="0" fontId="6" fillId="0" borderId="127" xfId="0" applyFont="1" applyFill="1" applyBorder="1" applyAlignment="1">
      <alignment horizontal="center" vertical="center"/>
    </xf>
    <xf numFmtId="0" fontId="5" fillId="7" borderId="116" xfId="0" applyFont="1" applyFill="1" applyBorder="1" applyAlignment="1">
      <alignment horizontal="center" vertical="center" wrapText="1"/>
    </xf>
    <xf numFmtId="0" fontId="5" fillId="7" borderId="121" xfId="0" applyFont="1" applyFill="1" applyBorder="1" applyAlignment="1">
      <alignment horizontal="center" vertical="center" wrapText="1"/>
    </xf>
    <xf numFmtId="0" fontId="3" fillId="7" borderId="287" xfId="0" applyFont="1" applyFill="1" applyBorder="1" applyAlignment="1">
      <alignment horizontal="center" vertical="center" wrapText="1"/>
    </xf>
    <xf numFmtId="0" fontId="3" fillId="7" borderId="117" xfId="0" applyFont="1" applyFill="1" applyBorder="1" applyAlignment="1">
      <alignment horizontal="center" vertical="center" wrapText="1"/>
    </xf>
    <xf numFmtId="3" fontId="45" fillId="0" borderId="251" xfId="0" applyNumberFormat="1" applyFont="1" applyFill="1" applyBorder="1" applyAlignment="1">
      <alignment horizontal="center" vertical="center" wrapText="1"/>
    </xf>
    <xf numFmtId="3" fontId="45" fillId="0" borderId="252" xfId="0" applyNumberFormat="1" applyFont="1" applyFill="1" applyBorder="1" applyAlignment="1">
      <alignment horizontal="center" vertical="center" wrapText="1"/>
    </xf>
    <xf numFmtId="3" fontId="45" fillId="0" borderId="188" xfId="0" applyNumberFormat="1" applyFont="1" applyFill="1" applyBorder="1" applyAlignment="1">
      <alignment horizontal="center" vertical="center" wrapText="1"/>
    </xf>
    <xf numFmtId="3" fontId="45" fillId="0" borderId="190" xfId="0" applyNumberFormat="1" applyFont="1" applyFill="1" applyBorder="1" applyAlignment="1">
      <alignment horizontal="center" vertical="center" wrapText="1"/>
    </xf>
    <xf numFmtId="3" fontId="45" fillId="0" borderId="188" xfId="0" applyNumberFormat="1" applyFont="1" applyBorder="1" applyAlignment="1">
      <alignment horizontal="center" vertical="center" wrapText="1"/>
    </xf>
    <xf numFmtId="0" fontId="56" fillId="0" borderId="0" xfId="0" applyFont="1" applyAlignment="1">
      <alignment horizontal="left" vertical="center" wrapText="1"/>
    </xf>
    <xf numFmtId="3" fontId="45" fillId="0" borderId="251" xfId="0" applyNumberFormat="1" applyFont="1" applyBorder="1" applyAlignment="1">
      <alignment horizontal="center" vertical="center" wrapText="1"/>
    </xf>
    <xf numFmtId="3" fontId="45" fillId="0" borderId="189" xfId="0" applyNumberFormat="1" applyFont="1" applyBorder="1" applyAlignment="1">
      <alignment horizontal="center" vertical="center" wrapText="1"/>
    </xf>
    <xf numFmtId="0" fontId="3" fillId="7" borderId="110" xfId="0" applyFont="1" applyFill="1" applyBorder="1" applyAlignment="1">
      <alignment horizontal="center" vertical="center" wrapText="1"/>
    </xf>
    <xf numFmtId="0" fontId="3" fillId="7" borderId="125" xfId="0" applyFont="1" applyFill="1" applyBorder="1" applyAlignment="1">
      <alignment horizontal="center" vertical="center"/>
    </xf>
    <xf numFmtId="0" fontId="3" fillId="7" borderId="105" xfId="0" applyFont="1" applyFill="1" applyBorder="1" applyAlignment="1">
      <alignment horizontal="center" vertical="center" wrapText="1"/>
    </xf>
    <xf numFmtId="0" fontId="43" fillId="7" borderId="108" xfId="4" applyFont="1" applyFill="1" applyBorder="1" applyAlignment="1">
      <alignment horizontal="right" vertical="center" wrapText="1"/>
    </xf>
    <xf numFmtId="0" fontId="3" fillId="7" borderId="286" xfId="0" applyFont="1" applyFill="1" applyBorder="1" applyAlignment="1">
      <alignment horizontal="center" vertical="center" wrapText="1"/>
    </xf>
    <xf numFmtId="0" fontId="3" fillId="7" borderId="11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9" xfId="0" applyFont="1" applyFill="1" applyBorder="1" applyAlignment="1">
      <alignment horizontal="center" vertical="center" wrapText="1"/>
    </xf>
    <xf numFmtId="0" fontId="3" fillId="2" borderId="110" xfId="0" applyFont="1" applyFill="1" applyBorder="1" applyAlignment="1">
      <alignment horizontal="left" vertical="center" wrapText="1"/>
    </xf>
    <xf numFmtId="0" fontId="3" fillId="2" borderId="111" xfId="0" applyFont="1" applyFill="1" applyBorder="1" applyAlignment="1">
      <alignment horizontal="left" vertical="center" wrapText="1"/>
    </xf>
    <xf numFmtId="0" fontId="6" fillId="0" borderId="125" xfId="0" applyFont="1" applyBorder="1" applyAlignment="1">
      <alignment horizontal="center" vertical="center"/>
    </xf>
    <xf numFmtId="0" fontId="6" fillId="0" borderId="124" xfId="0" applyFont="1" applyBorder="1" applyAlignment="1">
      <alignment horizontal="center" vertical="center"/>
    </xf>
    <xf numFmtId="0" fontId="5" fillId="7" borderId="105" xfId="0" applyFont="1" applyFill="1" applyBorder="1" applyAlignment="1">
      <alignment horizontal="center" vertical="center" wrapText="1"/>
    </xf>
    <xf numFmtId="0" fontId="5" fillId="7" borderId="109" xfId="0" applyFont="1" applyFill="1" applyBorder="1" applyAlignment="1">
      <alignment horizontal="center" vertical="center" wrapText="1"/>
    </xf>
    <xf numFmtId="0" fontId="3" fillId="7" borderId="113" xfId="0" applyFont="1" applyFill="1" applyBorder="1" applyAlignment="1">
      <alignment horizontal="center" vertical="center" wrapText="1"/>
    </xf>
    <xf numFmtId="3" fontId="45" fillId="0" borderId="189" xfId="0" applyNumberFormat="1" applyFont="1" applyFill="1" applyBorder="1" applyAlignment="1">
      <alignment horizontal="center" vertical="center" wrapText="1"/>
    </xf>
    <xf numFmtId="3" fontId="45" fillId="0" borderId="191" xfId="0" applyNumberFormat="1" applyFont="1" applyFill="1" applyBorder="1" applyAlignment="1">
      <alignment horizontal="center" vertical="center" wrapText="1"/>
    </xf>
    <xf numFmtId="0" fontId="45" fillId="2" borderId="110" xfId="0" applyFont="1" applyFill="1" applyBorder="1" applyAlignment="1">
      <alignment horizontal="left" vertical="center" wrapText="1"/>
    </xf>
    <xf numFmtId="0" fontId="45" fillId="2" borderId="111" xfId="0" applyFont="1" applyFill="1" applyBorder="1" applyAlignment="1">
      <alignment horizontal="left" vertical="center" wrapText="1"/>
    </xf>
    <xf numFmtId="3" fontId="6" fillId="7" borderId="167" xfId="0" applyNumberFormat="1" applyFont="1" applyFill="1" applyBorder="1" applyAlignment="1">
      <alignment horizontal="center" vertical="center" wrapText="1"/>
    </xf>
    <xf numFmtId="3" fontId="6" fillId="7" borderId="168" xfId="0" applyNumberFormat="1" applyFont="1" applyFill="1" applyBorder="1" applyAlignment="1">
      <alignment horizontal="center" vertical="center" wrapText="1"/>
    </xf>
    <xf numFmtId="3" fontId="6" fillId="7" borderId="169" xfId="0" applyNumberFormat="1" applyFont="1" applyFill="1" applyBorder="1" applyAlignment="1">
      <alignment horizontal="center" vertical="center" wrapText="1"/>
    </xf>
    <xf numFmtId="3" fontId="3" fillId="7" borderId="288" xfId="0" applyNumberFormat="1" applyFont="1" applyFill="1" applyBorder="1" applyAlignment="1">
      <alignment horizontal="center" vertical="center" wrapText="1"/>
    </xf>
    <xf numFmtId="3" fontId="3" fillId="7" borderId="0" xfId="0" applyNumberFormat="1" applyFont="1" applyFill="1" applyBorder="1" applyAlignment="1">
      <alignment horizontal="center" vertical="center" wrapText="1"/>
    </xf>
    <xf numFmtId="3" fontId="3" fillId="7" borderId="120" xfId="0" applyNumberFormat="1" applyFont="1" applyFill="1" applyBorder="1" applyAlignment="1">
      <alignment horizontal="center" vertical="center" wrapText="1"/>
    </xf>
    <xf numFmtId="3" fontId="3" fillId="7" borderId="166" xfId="0" applyNumberFormat="1" applyFont="1" applyFill="1" applyBorder="1" applyAlignment="1">
      <alignment horizontal="center" vertical="center" wrapText="1"/>
    </xf>
    <xf numFmtId="3" fontId="3" fillId="7" borderId="108" xfId="0" applyNumberFormat="1" applyFont="1" applyFill="1" applyBorder="1" applyAlignment="1">
      <alignment horizontal="center" vertical="center" wrapText="1"/>
    </xf>
    <xf numFmtId="3" fontId="3" fillId="7" borderId="122" xfId="0" applyNumberFormat="1" applyFont="1" applyFill="1" applyBorder="1" applyAlignment="1">
      <alignment horizontal="center" vertical="center" wrapText="1"/>
    </xf>
    <xf numFmtId="0" fontId="3" fillId="2" borderId="116" xfId="0" applyFont="1" applyFill="1" applyBorder="1" applyAlignment="1">
      <alignment horizontal="center" vertical="center" wrapText="1"/>
    </xf>
    <xf numFmtId="0" fontId="3" fillId="2" borderId="115" xfId="0" applyFont="1" applyFill="1" applyBorder="1" applyAlignment="1">
      <alignment horizontal="left" vertical="center" wrapText="1"/>
    </xf>
    <xf numFmtId="0" fontId="6" fillId="0" borderId="123" xfId="0" applyFont="1" applyBorder="1" applyAlignment="1">
      <alignment horizontal="center" vertical="center"/>
    </xf>
    <xf numFmtId="0" fontId="3" fillId="7" borderId="108" xfId="0" applyFont="1" applyFill="1" applyBorder="1" applyAlignment="1">
      <alignment horizontal="center" vertical="center" wrapText="1"/>
    </xf>
    <xf numFmtId="0" fontId="50" fillId="2" borderId="0" xfId="0" applyFont="1" applyFill="1" applyAlignment="1">
      <alignment horizontal="left" vertical="top" wrapText="1"/>
    </xf>
    <xf numFmtId="0" fontId="0" fillId="2" borderId="0" xfId="0" applyFill="1" applyAlignment="1">
      <alignment horizontal="left" vertical="top" wrapText="1"/>
    </xf>
    <xf numFmtId="0" fontId="43" fillId="2" borderId="78" xfId="0" applyFont="1" applyFill="1" applyBorder="1" applyAlignment="1">
      <alignment horizontal="center" vertical="center" wrapText="1"/>
    </xf>
    <xf numFmtId="0" fontId="43" fillId="2" borderId="80" xfId="0" applyFont="1" applyFill="1" applyBorder="1" applyAlignment="1">
      <alignment horizontal="center" vertical="center" wrapText="1"/>
    </xf>
    <xf numFmtId="0" fontId="50" fillId="0" borderId="97" xfId="0" applyFont="1" applyBorder="1" applyAlignment="1">
      <alignment horizontal="left" vertical="center" wrapText="1"/>
    </xf>
    <xf numFmtId="0" fontId="50" fillId="0" borderId="96" xfId="0" applyFont="1" applyBorder="1" applyAlignment="1">
      <alignment horizontal="left" vertical="center" wrapText="1"/>
    </xf>
    <xf numFmtId="0" fontId="43" fillId="2" borderId="82" xfId="0" applyFont="1" applyFill="1" applyBorder="1" applyAlignment="1">
      <alignment horizontal="center" vertical="center" wrapText="1"/>
    </xf>
    <xf numFmtId="0" fontId="50" fillId="0" borderId="2" xfId="0" applyFont="1" applyBorder="1" applyAlignment="1">
      <alignment horizontal="left" vertical="center" wrapText="1"/>
    </xf>
    <xf numFmtId="0" fontId="50" fillId="0" borderId="195" xfId="0" applyFont="1" applyBorder="1" applyAlignment="1">
      <alignment horizontal="left" vertical="center" wrapText="1"/>
    </xf>
    <xf numFmtId="0" fontId="56" fillId="2" borderId="0" xfId="0" applyFont="1" applyFill="1" applyAlignment="1">
      <alignment horizontal="left" vertical="center" wrapText="1"/>
    </xf>
    <xf numFmtId="0" fontId="46" fillId="2" borderId="0" xfId="0" applyFont="1" applyFill="1" applyAlignment="1">
      <alignment horizontal="left" vertical="top" wrapText="1"/>
    </xf>
    <xf numFmtId="0" fontId="56" fillId="0" borderId="0" xfId="0" applyFont="1" applyFill="1" applyBorder="1" applyAlignment="1">
      <alignment horizontal="left" vertical="center" wrapText="1"/>
    </xf>
    <xf numFmtId="0" fontId="50" fillId="0" borderId="0" xfId="0" applyFont="1" applyAlignment="1">
      <alignment horizontal="left" vertical="top" wrapText="1"/>
    </xf>
    <xf numFmtId="0" fontId="50" fillId="0" borderId="1" xfId="0" applyFont="1" applyBorder="1" applyAlignment="1">
      <alignment horizontal="left" vertical="center" wrapText="1"/>
    </xf>
    <xf numFmtId="0" fontId="50" fillId="0" borderId="70" xfId="0" applyFont="1" applyBorder="1" applyAlignment="1">
      <alignment horizontal="left" vertical="center" wrapText="1"/>
    </xf>
    <xf numFmtId="0" fontId="50" fillId="0" borderId="67" xfId="0" applyFont="1" applyBorder="1" applyAlignment="1">
      <alignment horizontal="left" vertical="center" wrapText="1"/>
    </xf>
    <xf numFmtId="0" fontId="50" fillId="0" borderId="0" xfId="0" applyFont="1" applyBorder="1" applyAlignment="1">
      <alignment horizontal="left" vertical="center" wrapText="1"/>
    </xf>
    <xf numFmtId="0" fontId="50" fillId="0" borderId="95" xfId="0" applyFont="1" applyBorder="1" applyAlignment="1">
      <alignment horizontal="left" vertical="center" wrapText="1"/>
    </xf>
    <xf numFmtId="0" fontId="50" fillId="0" borderId="94" xfId="0" applyFont="1" applyBorder="1" applyAlignment="1">
      <alignment horizontal="left" vertical="center" wrapText="1"/>
    </xf>
    <xf numFmtId="3" fontId="21" fillId="7" borderId="88" xfId="0" applyNumberFormat="1" applyFont="1" applyFill="1" applyBorder="1" applyAlignment="1">
      <alignment horizontal="center" vertical="center" wrapText="1"/>
    </xf>
    <xf numFmtId="3" fontId="21" fillId="7" borderId="84" xfId="0" applyNumberFormat="1" applyFont="1" applyFill="1" applyBorder="1" applyAlignment="1">
      <alignment horizontal="center" vertical="center" wrapText="1"/>
    </xf>
    <xf numFmtId="3" fontId="21" fillId="7" borderId="70" xfId="0" applyNumberFormat="1" applyFont="1" applyFill="1" applyBorder="1" applyAlignment="1">
      <alignment horizontal="center" vertical="center" wrapText="1"/>
    </xf>
    <xf numFmtId="3" fontId="21" fillId="7" borderId="90" xfId="0" applyNumberFormat="1" applyFont="1" applyFill="1" applyBorder="1" applyAlignment="1">
      <alignment horizontal="center" vertical="center" wrapText="1"/>
    </xf>
    <xf numFmtId="3" fontId="21" fillId="7" borderId="67" xfId="0" applyNumberFormat="1" applyFont="1" applyFill="1" applyBorder="1" applyAlignment="1">
      <alignment horizontal="center" vertical="center" wrapText="1"/>
    </xf>
    <xf numFmtId="3" fontId="21" fillId="7" borderId="91" xfId="0" applyNumberFormat="1" applyFont="1" applyFill="1" applyBorder="1" applyAlignment="1">
      <alignment horizontal="center" vertical="center"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4" xfId="0" applyFont="1" applyBorder="1" applyAlignment="1">
      <alignment horizontal="left" vertical="center" wrapText="1"/>
    </xf>
    <xf numFmtId="0" fontId="50" fillId="2" borderId="0" xfId="0" applyFont="1" applyFill="1" applyBorder="1" applyAlignment="1">
      <alignment horizontal="left" vertical="center" wrapText="1"/>
    </xf>
    <xf numFmtId="0" fontId="50" fillId="2" borderId="67" xfId="0" applyFont="1" applyFill="1" applyBorder="1" applyAlignment="1">
      <alignment horizontal="left" vertical="center" wrapText="1"/>
    </xf>
    <xf numFmtId="0" fontId="21" fillId="7" borderId="86" xfId="0" applyFont="1" applyFill="1" applyBorder="1" applyAlignment="1">
      <alignment horizontal="center" vertical="center" wrapText="1"/>
    </xf>
    <xf numFmtId="0" fontId="21" fillId="7" borderId="89" xfId="0" applyFont="1" applyFill="1" applyBorder="1" applyAlignment="1">
      <alignment horizontal="center" vertical="center" wrapText="1"/>
    </xf>
    <xf numFmtId="0" fontId="21" fillId="7" borderId="92" xfId="0" applyFont="1" applyFill="1" applyBorder="1" applyAlignment="1">
      <alignment horizontal="center" vertical="center" wrapText="1"/>
    </xf>
    <xf numFmtId="0" fontId="21" fillId="7" borderId="74" xfId="0" applyFont="1" applyFill="1" applyBorder="1" applyAlignment="1">
      <alignment horizontal="center" vertical="center" wrapText="1"/>
    </xf>
    <xf numFmtId="0" fontId="21" fillId="7" borderId="93" xfId="0" applyFont="1" applyFill="1" applyBorder="1" applyAlignment="1">
      <alignment horizontal="center" vertical="center"/>
    </xf>
    <xf numFmtId="0" fontId="21" fillId="7" borderId="61" xfId="0" applyFont="1" applyFill="1" applyBorder="1" applyAlignment="1">
      <alignment horizontal="center" vertical="center"/>
    </xf>
    <xf numFmtId="0" fontId="21" fillId="7" borderId="85" xfId="0" applyFont="1" applyFill="1" applyBorder="1" applyAlignment="1">
      <alignment horizontal="center" vertical="center" wrapText="1"/>
    </xf>
    <xf numFmtId="3" fontId="43" fillId="0" borderId="172" xfId="0" applyNumberFormat="1" applyFont="1" applyBorder="1" applyAlignment="1">
      <alignment horizontal="center" vertical="center" wrapText="1"/>
    </xf>
    <xf numFmtId="3" fontId="43" fillId="0" borderId="322" xfId="0" applyNumberFormat="1" applyFont="1" applyBorder="1" applyAlignment="1">
      <alignment horizontal="center" vertical="center" wrapText="1"/>
    </xf>
    <xf numFmtId="3" fontId="43" fillId="0" borderId="173" xfId="0" applyNumberFormat="1" applyFont="1" applyBorder="1" applyAlignment="1">
      <alignment horizontal="center" vertical="center" wrapText="1"/>
    </xf>
    <xf numFmtId="0" fontId="50" fillId="0" borderId="73" xfId="0" applyFont="1" applyBorder="1" applyAlignment="1">
      <alignment horizontal="left" vertical="center" wrapText="1"/>
    </xf>
    <xf numFmtId="0" fontId="50" fillId="0" borderId="75" xfId="0" applyFont="1" applyBorder="1" applyAlignment="1">
      <alignment horizontal="left" vertical="center" wrapText="1"/>
    </xf>
    <xf numFmtId="0" fontId="50" fillId="0" borderId="69" xfId="0" applyFont="1" applyBorder="1" applyAlignment="1">
      <alignment horizontal="left" vertical="center" wrapText="1"/>
    </xf>
    <xf numFmtId="0" fontId="50" fillId="0" borderId="66" xfId="0" applyFont="1" applyBorder="1" applyAlignment="1">
      <alignment horizontal="left" vertical="center" wrapText="1"/>
    </xf>
    <xf numFmtId="0" fontId="53" fillId="7" borderId="74" xfId="0" applyFont="1" applyFill="1" applyBorder="1" applyAlignment="1">
      <alignment horizontal="center" vertical="center" wrapText="1"/>
    </xf>
    <xf numFmtId="0" fontId="46" fillId="2" borderId="3" xfId="0" applyFont="1" applyFill="1" applyBorder="1" applyAlignment="1">
      <alignment horizontal="left" vertical="center" wrapText="1"/>
    </xf>
    <xf numFmtId="0" fontId="46" fillId="2" borderId="7" xfId="0" applyFont="1" applyFill="1" applyBorder="1" applyAlignment="1">
      <alignment horizontal="left" vertical="center" wrapText="1"/>
    </xf>
    <xf numFmtId="0" fontId="46" fillId="2" borderId="87" xfId="0" applyFont="1" applyFill="1" applyBorder="1" applyAlignment="1">
      <alignment horizontal="left" vertical="center" wrapText="1"/>
    </xf>
    <xf numFmtId="0" fontId="46" fillId="2" borderId="181" xfId="0" applyFont="1" applyFill="1" applyBorder="1" applyAlignment="1">
      <alignment horizontal="left" vertical="center" wrapText="1"/>
    </xf>
    <xf numFmtId="3" fontId="43" fillId="0" borderId="175" xfId="0" applyNumberFormat="1" applyFont="1" applyBorder="1" applyAlignment="1">
      <alignment horizontal="center" vertical="center" wrapText="1"/>
    </xf>
    <xf numFmtId="3" fontId="43" fillId="0" borderId="194" xfId="0" applyNumberFormat="1" applyFont="1" applyBorder="1" applyAlignment="1">
      <alignment horizontal="center" vertical="center" wrapText="1"/>
    </xf>
    <xf numFmtId="3" fontId="43" fillId="0" borderId="176" xfId="0" applyNumberFormat="1" applyFont="1" applyBorder="1" applyAlignment="1">
      <alignment horizontal="center" vertical="center" wrapText="1"/>
    </xf>
    <xf numFmtId="0" fontId="21" fillId="2" borderId="0" xfId="0" applyFont="1" applyFill="1" applyAlignment="1">
      <alignment horizontal="center" vertical="center" wrapText="1"/>
    </xf>
    <xf numFmtId="0" fontId="50" fillId="2" borderId="59" xfId="0" applyFont="1" applyFill="1" applyBorder="1" applyAlignment="1">
      <alignment horizontal="left" vertical="center" wrapText="1"/>
    </xf>
    <xf numFmtId="0" fontId="50" fillId="2" borderId="20" xfId="0" applyFont="1" applyFill="1" applyBorder="1" applyAlignment="1">
      <alignment horizontal="left" vertical="center" wrapText="1"/>
    </xf>
    <xf numFmtId="0" fontId="46" fillId="2" borderId="5" xfId="0" applyFont="1" applyFill="1" applyBorder="1" applyAlignment="1">
      <alignment horizontal="left" vertical="center" wrapText="1"/>
    </xf>
    <xf numFmtId="0" fontId="46" fillId="2" borderId="51" xfId="0" applyFont="1" applyFill="1" applyBorder="1" applyAlignment="1">
      <alignment horizontal="left" vertical="center" wrapText="1"/>
    </xf>
    <xf numFmtId="0" fontId="46" fillId="2" borderId="20" xfId="0" applyFont="1" applyFill="1" applyBorder="1" applyAlignment="1">
      <alignment horizontal="left" vertical="center" wrapText="1"/>
    </xf>
    <xf numFmtId="0" fontId="6" fillId="7" borderId="109" xfId="0" applyFont="1" applyFill="1" applyBorder="1" applyAlignment="1">
      <alignment horizontal="center" vertical="center" wrapText="1"/>
    </xf>
    <xf numFmtId="0" fontId="6" fillId="7" borderId="129" xfId="0" applyFont="1" applyFill="1" applyBorder="1" applyAlignment="1">
      <alignment horizontal="center" vertical="center" wrapText="1"/>
    </xf>
    <xf numFmtId="0" fontId="3" fillId="7" borderId="124" xfId="0" applyFont="1" applyFill="1" applyBorder="1" applyAlignment="1">
      <alignment horizontal="center" vertical="center" wrapText="1"/>
    </xf>
    <xf numFmtId="0" fontId="3" fillId="7" borderId="147" xfId="0" applyFont="1" applyFill="1" applyBorder="1" applyAlignment="1">
      <alignment horizontal="center" vertical="center" wrapText="1"/>
    </xf>
    <xf numFmtId="0" fontId="6" fillId="7" borderId="122" xfId="0" applyFont="1" applyFill="1" applyBorder="1" applyAlignment="1">
      <alignment horizontal="center" vertical="center" wrapText="1"/>
    </xf>
    <xf numFmtId="0" fontId="6" fillId="7" borderId="154" xfId="0" applyFont="1" applyFill="1" applyBorder="1" applyAlignment="1">
      <alignment horizontal="center" vertical="center" wrapText="1"/>
    </xf>
    <xf numFmtId="3" fontId="3" fillId="7" borderId="224" xfId="0" applyNumberFormat="1" applyFont="1" applyFill="1" applyBorder="1" applyAlignment="1">
      <alignment horizontal="center" vertical="center" wrapText="1"/>
    </xf>
    <xf numFmtId="3" fontId="3" fillId="7" borderId="225" xfId="0" applyNumberFormat="1" applyFont="1" applyFill="1" applyBorder="1" applyAlignment="1">
      <alignment horizontal="center" vertical="center" wrapText="1"/>
    </xf>
    <xf numFmtId="0" fontId="48" fillId="2" borderId="0" xfId="0" applyFont="1" applyFill="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left" vertical="top"/>
    </xf>
    <xf numFmtId="0" fontId="3" fillId="7" borderId="150" xfId="0" applyFont="1" applyFill="1" applyBorder="1" applyAlignment="1">
      <alignment horizontal="center" vertical="center" wrapText="1"/>
    </xf>
    <xf numFmtId="0" fontId="3" fillId="7" borderId="145" xfId="0" applyFont="1" applyFill="1" applyBorder="1" applyAlignment="1">
      <alignment horizontal="center" vertical="center" wrapText="1"/>
    </xf>
    <xf numFmtId="0" fontId="3" fillId="7" borderId="151" xfId="0" applyFont="1" applyFill="1" applyBorder="1" applyAlignment="1">
      <alignment horizontal="center" vertical="center" wrapText="1"/>
    </xf>
    <xf numFmtId="0" fontId="5" fillId="7" borderId="161" xfId="0" applyFont="1" applyFill="1" applyBorder="1" applyAlignment="1">
      <alignment horizontal="center" vertical="center" wrapText="1"/>
    </xf>
    <xf numFmtId="0" fontId="5" fillId="7" borderId="112" xfId="0" applyFont="1" applyFill="1" applyBorder="1" applyAlignment="1">
      <alignment horizontal="center" vertical="center" wrapText="1"/>
    </xf>
    <xf numFmtId="0" fontId="5" fillId="7" borderId="149" xfId="0" applyFont="1" applyFill="1" applyBorder="1" applyAlignment="1">
      <alignment horizontal="center" vertical="center" wrapText="1"/>
    </xf>
    <xf numFmtId="0" fontId="5" fillId="7" borderId="167" xfId="0" applyFont="1" applyFill="1" applyBorder="1" applyAlignment="1">
      <alignment horizontal="center" vertical="center" wrapText="1"/>
    </xf>
    <xf numFmtId="0" fontId="5" fillId="7" borderId="165" xfId="0" applyFont="1" applyFill="1" applyBorder="1" applyAlignment="1">
      <alignment horizontal="center" vertical="center" wrapText="1"/>
    </xf>
    <xf numFmtId="0" fontId="5" fillId="7" borderId="209" xfId="0" applyFont="1" applyFill="1" applyBorder="1" applyAlignment="1">
      <alignment horizontal="center" vertical="center" wrapText="1"/>
    </xf>
    <xf numFmtId="0" fontId="5" fillId="7" borderId="254" xfId="0" applyFont="1" applyFill="1" applyBorder="1" applyAlignment="1">
      <alignment horizontal="center" vertical="center" wrapText="1"/>
    </xf>
    <xf numFmtId="0" fontId="5" fillId="7" borderId="255" xfId="0" applyFont="1" applyFill="1" applyBorder="1" applyAlignment="1">
      <alignment horizontal="center" vertical="center" wrapText="1"/>
    </xf>
    <xf numFmtId="0" fontId="5" fillId="7" borderId="256" xfId="0" applyFont="1" applyFill="1" applyBorder="1" applyAlignment="1">
      <alignment horizontal="center" vertical="center" wrapText="1"/>
    </xf>
    <xf numFmtId="3" fontId="7" fillId="7" borderId="198" xfId="0" applyNumberFormat="1" applyFont="1" applyFill="1" applyBorder="1" applyAlignment="1">
      <alignment horizontal="center" vertical="center" wrapText="1"/>
    </xf>
    <xf numFmtId="3" fontId="7" fillId="7" borderId="213" xfId="0" applyNumberFormat="1" applyFont="1" applyFill="1" applyBorder="1" applyAlignment="1">
      <alignment horizontal="center" vertical="center" wrapText="1"/>
    </xf>
    <xf numFmtId="3" fontId="7" fillId="7" borderId="199" xfId="0" applyNumberFormat="1" applyFont="1" applyFill="1" applyBorder="1" applyAlignment="1">
      <alignment horizontal="center" vertical="center" wrapText="1"/>
    </xf>
    <xf numFmtId="3" fontId="7" fillId="7" borderId="200" xfId="0" applyNumberFormat="1" applyFont="1" applyFill="1" applyBorder="1" applyAlignment="1">
      <alignment horizontal="center" vertical="center" wrapText="1"/>
    </xf>
    <xf numFmtId="3" fontId="7" fillId="7" borderId="104" xfId="0" applyNumberFormat="1" applyFont="1" applyFill="1" applyBorder="1" applyAlignment="1">
      <alignment horizontal="center" vertical="center" wrapText="1"/>
    </xf>
    <xf numFmtId="3" fontId="10" fillId="7" borderId="104" xfId="0" applyNumberFormat="1" applyFont="1" applyFill="1" applyBorder="1" applyAlignment="1">
      <alignment horizontal="center" vertical="center" wrapText="1"/>
    </xf>
    <xf numFmtId="3" fontId="11" fillId="7" borderId="201" xfId="0" applyNumberFormat="1" applyFont="1" applyFill="1" applyBorder="1" applyAlignment="1">
      <alignment horizontal="center" vertical="center" wrapText="1"/>
    </xf>
    <xf numFmtId="0" fontId="41" fillId="2" borderId="0" xfId="0" applyFont="1" applyFill="1" applyAlignment="1">
      <alignment horizontal="left" vertical="center" wrapText="1"/>
    </xf>
    <xf numFmtId="0" fontId="39" fillId="2" borderId="0" xfId="0" applyFont="1" applyFill="1" applyAlignment="1">
      <alignment horizontal="left" vertical="top" wrapText="1"/>
    </xf>
    <xf numFmtId="0" fontId="39" fillId="2" borderId="0" xfId="0" applyFont="1" applyFill="1" applyAlignment="1">
      <alignment horizontal="left" vertical="top"/>
    </xf>
    <xf numFmtId="3" fontId="57" fillId="7" borderId="150" xfId="0" applyNumberFormat="1" applyFont="1" applyFill="1" applyBorder="1" applyAlignment="1">
      <alignment horizontal="center" vertical="center" wrapText="1"/>
    </xf>
    <xf numFmtId="3" fontId="22" fillId="7" borderId="159" xfId="0" applyNumberFormat="1" applyFont="1" applyFill="1" applyBorder="1" applyAlignment="1">
      <alignment horizontal="center" vertical="center" wrapText="1"/>
    </xf>
    <xf numFmtId="3" fontId="22" fillId="7" borderId="148" xfId="0" applyNumberFormat="1" applyFont="1" applyFill="1" applyBorder="1" applyAlignment="1">
      <alignment horizontal="center" vertical="center" wrapText="1"/>
    </xf>
    <xf numFmtId="3" fontId="57" fillId="7" borderId="104" xfId="0" applyNumberFormat="1" applyFont="1" applyFill="1" applyBorder="1" applyAlignment="1">
      <alignment horizontal="center" vertical="center" wrapText="1"/>
    </xf>
    <xf numFmtId="0" fontId="6" fillId="2" borderId="261" xfId="0" applyFont="1" applyFill="1" applyBorder="1" applyAlignment="1">
      <alignment horizontal="left" vertical="center" wrapText="1"/>
    </xf>
    <xf numFmtId="0" fontId="6" fillId="2" borderId="262" xfId="0" applyFont="1" applyFill="1" applyBorder="1" applyAlignment="1">
      <alignment horizontal="left" vertical="center" wrapText="1"/>
    </xf>
    <xf numFmtId="0" fontId="6" fillId="2" borderId="211" xfId="0" applyFont="1" applyFill="1" applyBorder="1" applyAlignment="1">
      <alignment horizontal="left" vertical="center" wrapText="1"/>
    </xf>
    <xf numFmtId="0" fontId="6" fillId="2" borderId="258" xfId="0" applyFont="1" applyFill="1" applyBorder="1" applyAlignment="1">
      <alignment horizontal="left" vertical="center" wrapText="1"/>
    </xf>
    <xf numFmtId="3" fontId="58" fillId="7" borderId="131" xfId="0" applyNumberFormat="1" applyFont="1" applyFill="1" applyBorder="1" applyAlignment="1">
      <alignment horizontal="center" vertical="center" wrapText="1"/>
    </xf>
    <xf numFmtId="0" fontId="50" fillId="7" borderId="198" xfId="0" applyFont="1" applyFill="1" applyBorder="1" applyAlignment="1">
      <alignment horizontal="center" vertical="center" wrapText="1"/>
    </xf>
    <xf numFmtId="0" fontId="50" fillId="7" borderId="200" xfId="0" applyFont="1" applyFill="1" applyBorder="1" applyAlignment="1">
      <alignment horizontal="center" vertical="center" wrapText="1"/>
    </xf>
    <xf numFmtId="0" fontId="50" fillId="7" borderId="202" xfId="0" applyFont="1" applyFill="1" applyBorder="1" applyAlignment="1">
      <alignment horizontal="center" vertical="center" wrapText="1"/>
    </xf>
    <xf numFmtId="0" fontId="50" fillId="7" borderId="248" xfId="0" applyFont="1" applyFill="1" applyBorder="1" applyAlignment="1">
      <alignment horizontal="left" vertical="center" wrapText="1"/>
    </xf>
    <xf numFmtId="0" fontId="50" fillId="7" borderId="257" xfId="0" applyFont="1" applyFill="1" applyBorder="1" applyAlignment="1">
      <alignment horizontal="left" vertical="center" wrapText="1"/>
    </xf>
    <xf numFmtId="0" fontId="50" fillId="7" borderId="113" xfId="0" applyFont="1" applyFill="1" applyBorder="1" applyAlignment="1">
      <alignment horizontal="left" vertical="center" wrapText="1"/>
    </xf>
    <xf numFmtId="0" fontId="50" fillId="7" borderId="120" xfId="0" applyFont="1" applyFill="1" applyBorder="1" applyAlignment="1">
      <alignment horizontal="left" vertical="center" wrapText="1"/>
    </xf>
    <xf numFmtId="0" fontId="50" fillId="7" borderId="265" xfId="0" applyFont="1" applyFill="1" applyBorder="1" applyAlignment="1">
      <alignment horizontal="left" vertical="center" wrapText="1"/>
    </xf>
    <xf numFmtId="0" fontId="50" fillId="7" borderId="266" xfId="0" applyFont="1" applyFill="1" applyBorder="1" applyAlignment="1">
      <alignment horizontal="left" vertical="center" wrapText="1"/>
    </xf>
    <xf numFmtId="0" fontId="47" fillId="7" borderId="249" xfId="0" applyFont="1" applyFill="1" applyBorder="1" applyAlignment="1">
      <alignment horizontal="center" vertical="center" wrapText="1"/>
    </xf>
    <xf numFmtId="0" fontId="47" fillId="7" borderId="152" xfId="0" applyFont="1" applyFill="1" applyBorder="1" applyAlignment="1">
      <alignment horizontal="center" vertical="center" wrapText="1"/>
    </xf>
    <xf numFmtId="0" fontId="47" fillId="7" borderId="267" xfId="0" applyFont="1" applyFill="1" applyBorder="1" applyAlignment="1">
      <alignment horizontal="center" vertical="center" wrapText="1"/>
    </xf>
    <xf numFmtId="0" fontId="47" fillId="7" borderId="270" xfId="0" applyFont="1" applyFill="1" applyBorder="1" applyAlignment="1">
      <alignment horizontal="center" vertical="center" wrapText="1"/>
    </xf>
    <xf numFmtId="0" fontId="47" fillId="7" borderId="165" xfId="0" applyFont="1" applyFill="1" applyBorder="1" applyAlignment="1">
      <alignment horizontal="center" vertical="center" wrapText="1"/>
    </xf>
    <xf numFmtId="0" fontId="47" fillId="7" borderId="272" xfId="0" applyFont="1" applyFill="1" applyBorder="1" applyAlignment="1">
      <alignment horizontal="center" vertical="center" wrapText="1"/>
    </xf>
    <xf numFmtId="3" fontId="57" fillId="7" borderId="145" xfId="0" applyNumberFormat="1" applyFont="1" applyFill="1" applyBorder="1" applyAlignment="1">
      <alignment horizontal="center" vertical="center" wrapText="1"/>
    </xf>
    <xf numFmtId="3" fontId="22" fillId="7" borderId="104" xfId="0" applyNumberFormat="1" applyFont="1" applyFill="1" applyBorder="1" applyAlignment="1">
      <alignment horizontal="center" vertical="center" wrapText="1"/>
    </xf>
    <xf numFmtId="3" fontId="22" fillId="7" borderId="145" xfId="0" applyNumberFormat="1" applyFont="1" applyFill="1" applyBorder="1" applyAlignment="1">
      <alignment horizontal="center" vertical="center" wrapText="1"/>
    </xf>
    <xf numFmtId="3" fontId="45" fillId="0" borderId="335" xfId="0" applyNumberFormat="1" applyFont="1" applyBorder="1" applyAlignment="1">
      <alignment horizontal="center" vertical="center" wrapText="1"/>
    </xf>
    <xf numFmtId="3" fontId="45" fillId="0" borderId="320" xfId="0" applyNumberFormat="1" applyFont="1" applyBorder="1" applyAlignment="1">
      <alignment horizontal="center" vertical="center" wrapText="1"/>
    </xf>
    <xf numFmtId="0" fontId="48" fillId="0" borderId="3" xfId="0" applyFont="1" applyBorder="1" applyAlignment="1">
      <alignment horizontal="left" vertical="center" wrapText="1"/>
    </xf>
    <xf numFmtId="0" fontId="48" fillId="0" borderId="7" xfId="0" applyFont="1" applyBorder="1" applyAlignment="1">
      <alignment horizontal="left" vertical="center" wrapText="1"/>
    </xf>
    <xf numFmtId="0" fontId="45" fillId="0" borderId="222" xfId="0" applyFont="1" applyFill="1" applyBorder="1" applyAlignment="1">
      <alignment horizontal="center" vertical="center" wrapText="1"/>
    </xf>
    <xf numFmtId="0" fontId="45" fillId="0" borderId="223" xfId="0" applyFont="1" applyFill="1" applyBorder="1" applyAlignment="1">
      <alignment horizontal="center" vertical="center" wrapText="1"/>
    </xf>
    <xf numFmtId="3" fontId="45" fillId="0" borderId="309" xfId="0" applyNumberFormat="1" applyFont="1" applyFill="1" applyBorder="1" applyAlignment="1">
      <alignment horizontal="center" vertical="center" wrapText="1"/>
    </xf>
    <xf numFmtId="3" fontId="45" fillId="0" borderId="328" xfId="0" applyNumberFormat="1" applyFont="1" applyFill="1" applyBorder="1" applyAlignment="1">
      <alignment horizontal="center" vertical="center" wrapText="1"/>
    </xf>
    <xf numFmtId="3" fontId="45" fillId="0" borderId="351" xfId="0" applyNumberFormat="1" applyFont="1" applyFill="1" applyBorder="1" applyAlignment="1">
      <alignment horizontal="center" vertical="center" wrapText="1"/>
    </xf>
    <xf numFmtId="3" fontId="45" fillId="0" borderId="352" xfId="0" applyNumberFormat="1" applyFont="1" applyFill="1" applyBorder="1" applyAlignment="1">
      <alignment horizontal="center" vertical="center" wrapText="1"/>
    </xf>
    <xf numFmtId="3" fontId="45" fillId="0" borderId="318" xfId="0" applyNumberFormat="1" applyFont="1" applyFill="1" applyBorder="1" applyAlignment="1">
      <alignment horizontal="center" vertical="center" wrapText="1"/>
    </xf>
    <xf numFmtId="3" fontId="45" fillId="0" borderId="319" xfId="0" applyNumberFormat="1" applyFont="1" applyFill="1" applyBorder="1" applyAlignment="1">
      <alignment horizontal="center" vertical="center" wrapText="1"/>
    </xf>
    <xf numFmtId="3" fontId="45" fillId="0" borderId="378" xfId="0" applyNumberFormat="1" applyFont="1" applyFill="1" applyBorder="1" applyAlignment="1">
      <alignment horizontal="center" vertical="center" wrapText="1"/>
    </xf>
    <xf numFmtId="0" fontId="45" fillId="0" borderId="113" xfId="0" applyFont="1" applyFill="1" applyBorder="1" applyAlignment="1">
      <alignment horizontal="left" vertical="center" wrapText="1"/>
    </xf>
    <xf numFmtId="0" fontId="45" fillId="0" borderId="59" xfId="0" applyFont="1" applyFill="1" applyBorder="1" applyAlignment="1">
      <alignment horizontal="left" vertical="center" wrapText="1"/>
    </xf>
    <xf numFmtId="0" fontId="48" fillId="0" borderId="4" xfId="0" applyFont="1" applyBorder="1" applyAlignment="1">
      <alignment horizontal="left" vertical="center" wrapText="1"/>
    </xf>
    <xf numFmtId="0" fontId="45" fillId="0" borderId="153" xfId="0" applyFont="1" applyBorder="1" applyAlignment="1">
      <alignment horizontal="center" vertical="center" wrapText="1"/>
    </xf>
    <xf numFmtId="0" fontId="45" fillId="0" borderId="145" xfId="0" applyFont="1" applyBorder="1" applyAlignment="1">
      <alignment horizontal="center" vertical="center" wrapText="1"/>
    </xf>
    <xf numFmtId="0" fontId="3" fillId="0" borderId="111" xfId="0" applyFont="1" applyBorder="1" applyAlignment="1">
      <alignment horizontal="left" vertical="center" wrapText="1"/>
    </xf>
    <xf numFmtId="0" fontId="3" fillId="0" borderId="104" xfId="0" applyFont="1" applyBorder="1" applyAlignment="1">
      <alignment horizontal="left" vertical="center" wrapText="1"/>
    </xf>
    <xf numFmtId="0" fontId="45" fillId="0" borderId="248" xfId="0" applyFont="1" applyBorder="1" applyAlignment="1">
      <alignment horizontal="left" vertical="center" wrapText="1"/>
    </xf>
    <xf numFmtId="0" fontId="45" fillId="0" borderId="113" xfId="0" applyFont="1" applyBorder="1" applyAlignment="1">
      <alignment horizontal="left" vertical="center" wrapText="1"/>
    </xf>
    <xf numFmtId="0" fontId="45" fillId="0" borderId="170" xfId="0" applyFont="1" applyBorder="1" applyAlignment="1">
      <alignment horizontal="center" vertical="center" wrapText="1"/>
    </xf>
    <xf numFmtId="0" fontId="3" fillId="0" borderId="214" xfId="0" applyFont="1" applyBorder="1" applyAlignment="1">
      <alignment horizontal="left" vertical="center" wrapText="1"/>
    </xf>
    <xf numFmtId="3" fontId="45" fillId="4" borderId="173" xfId="0" applyNumberFormat="1" applyFont="1" applyFill="1" applyBorder="1" applyAlignment="1">
      <alignment horizontal="center" vertical="center" wrapText="1"/>
    </xf>
    <xf numFmtId="3" fontId="45" fillId="4" borderId="174" xfId="0" applyNumberFormat="1" applyFont="1" applyFill="1" applyBorder="1" applyAlignment="1">
      <alignment horizontal="center" vertical="center" wrapText="1"/>
    </xf>
    <xf numFmtId="0" fontId="45" fillId="4" borderId="105" xfId="0" applyFont="1" applyFill="1" applyBorder="1" applyAlignment="1">
      <alignment horizontal="center" vertical="center" wrapText="1"/>
    </xf>
    <xf numFmtId="0" fontId="45" fillId="4" borderId="110" xfId="0" applyFont="1" applyFill="1" applyBorder="1" applyAlignment="1">
      <alignment horizontal="center" vertical="center" wrapText="1"/>
    </xf>
    <xf numFmtId="0" fontId="45" fillId="4" borderId="157" xfId="0" applyFont="1" applyFill="1" applyBorder="1" applyAlignment="1">
      <alignment horizontal="center" vertical="center" wrapText="1"/>
    </xf>
    <xf numFmtId="0" fontId="45" fillId="4" borderId="113" xfId="0" applyFont="1" applyFill="1" applyBorder="1" applyAlignment="1">
      <alignment horizontal="center" vertical="center" wrapText="1"/>
    </xf>
    <xf numFmtId="0" fontId="45" fillId="4" borderId="101" xfId="0" applyFont="1" applyFill="1" applyBorder="1" applyAlignment="1">
      <alignment horizontal="center" vertical="center" wrapText="1"/>
    </xf>
    <xf numFmtId="0" fontId="45" fillId="4" borderId="99"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4" borderId="296" xfId="0" applyFont="1" applyFill="1" applyBorder="1" applyAlignment="1">
      <alignment horizontal="center" vertical="center" wrapText="1"/>
    </xf>
    <xf numFmtId="0" fontId="45" fillId="4" borderId="297" xfId="0" applyFont="1" applyFill="1" applyBorder="1" applyAlignment="1">
      <alignment horizontal="center" vertical="center" wrapText="1"/>
    </xf>
    <xf numFmtId="0" fontId="45" fillId="4" borderId="6" xfId="0" applyFont="1" applyFill="1" applyBorder="1" applyAlignment="1">
      <alignment horizontal="center" vertical="center" wrapText="1"/>
    </xf>
    <xf numFmtId="3" fontId="45" fillId="2" borderId="190" xfId="0" applyNumberFormat="1" applyFont="1" applyFill="1" applyBorder="1" applyAlignment="1">
      <alignment horizontal="center" vertical="center" wrapText="1"/>
    </xf>
    <xf numFmtId="3" fontId="45" fillId="2" borderId="191" xfId="0" applyNumberFormat="1" applyFont="1" applyFill="1" applyBorder="1" applyAlignment="1">
      <alignment horizontal="center" vertical="center" wrapText="1"/>
    </xf>
    <xf numFmtId="0" fontId="45" fillId="2" borderId="251" xfId="0" applyFont="1" applyFill="1" applyBorder="1" applyAlignment="1">
      <alignment horizontal="center" vertical="center" wrapText="1"/>
    </xf>
    <xf numFmtId="0" fontId="45" fillId="2" borderId="188" xfId="0" applyFont="1" applyFill="1" applyBorder="1" applyAlignment="1">
      <alignment horizontal="left" vertical="center" wrapText="1"/>
    </xf>
    <xf numFmtId="3" fontId="45" fillId="2" borderId="188" xfId="0" applyNumberFormat="1" applyFont="1" applyFill="1" applyBorder="1" applyAlignment="1">
      <alignment horizontal="center" vertical="center" wrapText="1"/>
    </xf>
    <xf numFmtId="3" fontId="45" fillId="2" borderId="189" xfId="0" applyNumberFormat="1" applyFont="1" applyFill="1" applyBorder="1" applyAlignment="1">
      <alignment horizontal="center" vertical="center" wrapText="1"/>
    </xf>
    <xf numFmtId="3" fontId="45" fillId="0" borderId="369" xfId="0" applyNumberFormat="1" applyFont="1" applyFill="1" applyBorder="1" applyAlignment="1">
      <alignment horizontal="center" vertical="center" wrapText="1"/>
    </xf>
    <xf numFmtId="0" fontId="45" fillId="0" borderId="188" xfId="0" applyFont="1" applyBorder="1" applyAlignment="1">
      <alignment horizontal="left" vertical="center" wrapText="1"/>
    </xf>
    <xf numFmtId="0" fontId="45" fillId="7" borderId="157" xfId="0" applyFont="1" applyFill="1" applyBorder="1" applyAlignment="1">
      <alignment horizontal="center" vertical="center" wrapText="1"/>
    </xf>
    <xf numFmtId="0" fontId="45" fillId="7" borderId="113" xfId="0" applyFont="1" applyFill="1" applyBorder="1" applyAlignment="1">
      <alignment horizontal="center" vertical="center" wrapText="1"/>
    </xf>
    <xf numFmtId="0" fontId="45" fillId="7" borderId="119" xfId="0" applyFont="1" applyFill="1" applyBorder="1" applyAlignment="1">
      <alignment horizontal="center" vertical="center" wrapText="1"/>
    </xf>
    <xf numFmtId="0" fontId="45" fillId="2" borderId="347" xfId="0" applyFont="1" applyFill="1" applyBorder="1" applyAlignment="1">
      <alignment horizontal="center" vertical="center" wrapText="1"/>
    </xf>
    <xf numFmtId="0" fontId="45" fillId="2" borderId="264" xfId="0" applyFont="1" applyFill="1" applyBorder="1" applyAlignment="1">
      <alignment horizontal="left" vertical="center" wrapText="1"/>
    </xf>
    <xf numFmtId="0" fontId="45" fillId="7" borderId="105" xfId="0" applyFont="1" applyFill="1" applyBorder="1" applyAlignment="1">
      <alignment horizontal="center" vertical="center" wrapText="1"/>
    </xf>
    <xf numFmtId="0" fontId="45" fillId="7" borderId="121" xfId="0" applyFont="1" applyFill="1" applyBorder="1" applyAlignment="1">
      <alignment horizontal="center" vertical="center" wrapText="1"/>
    </xf>
    <xf numFmtId="0" fontId="45" fillId="7" borderId="110" xfId="0" applyFont="1" applyFill="1" applyBorder="1" applyAlignment="1">
      <alignment horizontal="center" vertical="center" wrapText="1"/>
    </xf>
    <xf numFmtId="0" fontId="45" fillId="7" borderId="118" xfId="0" applyFont="1" applyFill="1" applyBorder="1" applyAlignment="1">
      <alignment horizontal="center" vertical="center" wrapText="1"/>
    </xf>
    <xf numFmtId="3" fontId="45" fillId="7" borderId="308" xfId="0" applyNumberFormat="1" applyFont="1" applyFill="1" applyBorder="1" applyAlignment="1">
      <alignment horizontal="center" vertical="center" wrapText="1"/>
    </xf>
    <xf numFmtId="3" fontId="45" fillId="7" borderId="306" xfId="0" applyNumberFormat="1" applyFont="1" applyFill="1" applyBorder="1" applyAlignment="1">
      <alignment horizontal="center" vertical="center" wrapText="1"/>
    </xf>
    <xf numFmtId="0" fontId="45" fillId="7" borderId="204" xfId="0" applyFont="1" applyFill="1" applyBorder="1" applyAlignment="1">
      <alignment horizontal="center" vertical="center" wrapText="1"/>
    </xf>
    <xf numFmtId="0" fontId="45" fillId="7" borderId="205" xfId="0" applyFont="1" applyFill="1" applyBorder="1" applyAlignment="1">
      <alignment horizontal="center" vertical="center" wrapText="1"/>
    </xf>
    <xf numFmtId="0" fontId="45" fillId="7" borderId="206" xfId="0" applyFont="1" applyFill="1" applyBorder="1" applyAlignment="1">
      <alignment horizontal="center" vertical="center" wrapText="1"/>
    </xf>
    <xf numFmtId="0" fontId="45" fillId="7" borderId="248" xfId="0" applyFont="1" applyFill="1" applyBorder="1" applyAlignment="1">
      <alignment horizontal="center" vertical="center" wrapText="1"/>
    </xf>
    <xf numFmtId="0" fontId="45" fillId="7" borderId="265" xfId="0" applyFont="1" applyFill="1" applyBorder="1" applyAlignment="1">
      <alignment horizontal="center" vertical="center" wrapText="1"/>
    </xf>
    <xf numFmtId="0" fontId="45" fillId="2" borderId="365" xfId="0" applyFont="1" applyFill="1" applyBorder="1" applyAlignment="1">
      <alignment horizontal="center" vertical="center" wrapText="1"/>
    </xf>
    <xf numFmtId="0" fontId="45" fillId="2" borderId="366" xfId="0" applyFont="1" applyFill="1" applyBorder="1" applyAlignment="1">
      <alignment horizontal="center" vertical="center" wrapText="1"/>
    </xf>
    <xf numFmtId="0" fontId="45" fillId="2" borderId="292" xfId="0" applyFont="1" applyFill="1" applyBorder="1" applyAlignment="1">
      <alignment horizontal="center" vertical="center" wrapText="1"/>
    </xf>
    <xf numFmtId="0" fontId="45" fillId="2" borderId="367" xfId="0" applyFont="1" applyFill="1" applyBorder="1" applyAlignment="1">
      <alignment horizontal="left" vertical="center" wrapText="1"/>
    </xf>
    <xf numFmtId="0" fontId="45" fillId="2" borderId="311" xfId="0" applyFont="1" applyFill="1" applyBorder="1" applyAlignment="1">
      <alignment horizontal="left" vertical="center" wrapText="1"/>
    </xf>
    <xf numFmtId="3" fontId="45" fillId="2" borderId="319" xfId="0" applyNumberFormat="1" applyFont="1" applyFill="1" applyBorder="1" applyAlignment="1">
      <alignment horizontal="center" vertical="center" wrapText="1"/>
    </xf>
    <xf numFmtId="3" fontId="45" fillId="2" borderId="335" xfId="0" applyNumberFormat="1" applyFont="1" applyFill="1" applyBorder="1" applyAlignment="1">
      <alignment horizontal="center" vertical="center" wrapText="1"/>
    </xf>
    <xf numFmtId="3" fontId="45" fillId="2" borderId="320" xfId="0" applyNumberFormat="1" applyFont="1" applyFill="1" applyBorder="1" applyAlignment="1">
      <alignment horizontal="center" vertical="center" wrapText="1"/>
    </xf>
    <xf numFmtId="0" fontId="45" fillId="2" borderId="145" xfId="0" applyFont="1" applyFill="1" applyBorder="1" applyAlignment="1">
      <alignment horizontal="center" vertical="center" wrapText="1"/>
    </xf>
    <xf numFmtId="0" fontId="45" fillId="2" borderId="104" xfId="0" applyFont="1" applyFill="1" applyBorder="1" applyAlignment="1">
      <alignment horizontal="left" vertical="center" wrapText="1"/>
    </xf>
    <xf numFmtId="0" fontId="45" fillId="0" borderId="104" xfId="0" applyFont="1" applyBorder="1" applyAlignment="1">
      <alignment horizontal="left" vertical="center" wrapText="1"/>
    </xf>
    <xf numFmtId="3" fontId="45" fillId="7" borderId="87" xfId="0" applyNumberFormat="1" applyFont="1" applyFill="1" applyBorder="1" applyAlignment="1">
      <alignment horizontal="center" vertical="center" wrapText="1"/>
    </xf>
    <xf numFmtId="3" fontId="45" fillId="7" borderId="181" xfId="0" applyNumberFormat="1" applyFont="1" applyFill="1" applyBorder="1" applyAlignment="1">
      <alignment horizontal="center" vertical="center" wrapText="1"/>
    </xf>
    <xf numFmtId="0" fontId="45" fillId="7" borderId="199" xfId="0" applyFont="1" applyFill="1" applyBorder="1" applyAlignment="1">
      <alignment horizontal="center" vertical="center" wrapText="1"/>
    </xf>
    <xf numFmtId="0" fontId="45" fillId="7" borderId="201" xfId="0" applyFont="1" applyFill="1" applyBorder="1" applyAlignment="1">
      <alignment horizontal="center" vertical="center" wrapText="1"/>
    </xf>
    <xf numFmtId="0" fontId="45" fillId="7" borderId="375" xfId="0" applyFont="1" applyFill="1" applyBorder="1" applyAlignment="1">
      <alignment horizontal="center" vertical="center" wrapText="1"/>
    </xf>
    <xf numFmtId="0" fontId="45" fillId="7" borderId="377" xfId="0" applyFont="1" applyFill="1" applyBorder="1" applyAlignment="1">
      <alignment horizontal="center" vertical="center" wrapText="1"/>
    </xf>
    <xf numFmtId="0" fontId="45" fillId="7" borderId="161" xfId="0" applyFont="1" applyFill="1" applyBorder="1" applyAlignment="1">
      <alignment horizontal="center" vertical="center" wrapText="1"/>
    </xf>
    <xf numFmtId="0" fontId="45" fillId="7" borderId="112" xfId="0" applyFont="1" applyFill="1" applyBorder="1" applyAlignment="1">
      <alignment horizontal="center" vertical="center" wrapText="1"/>
    </xf>
    <xf numFmtId="0" fontId="45" fillId="7" borderId="286" xfId="0" applyFont="1" applyFill="1" applyBorder="1" applyAlignment="1">
      <alignment horizontal="center" vertical="center" wrapText="1"/>
    </xf>
    <xf numFmtId="0" fontId="45" fillId="7" borderId="149" xfId="0" applyFont="1" applyFill="1" applyBorder="1" applyAlignment="1">
      <alignment horizontal="center" vertical="center" wrapText="1"/>
    </xf>
    <xf numFmtId="0" fontId="45" fillId="7" borderId="159" xfId="0" applyFont="1" applyFill="1" applyBorder="1" applyAlignment="1">
      <alignment horizontal="center" vertical="center" wrapText="1"/>
    </xf>
    <xf numFmtId="0" fontId="45" fillId="7" borderId="104" xfId="0" applyFont="1" applyFill="1" applyBorder="1" applyAlignment="1">
      <alignment horizontal="center" vertical="center" wrapText="1"/>
    </xf>
    <xf numFmtId="0" fontId="45" fillId="7" borderId="115" xfId="0" applyFont="1" applyFill="1" applyBorder="1" applyAlignment="1">
      <alignment horizontal="center" vertical="center" wrapText="1"/>
    </xf>
    <xf numFmtId="0" fontId="45" fillId="7" borderId="130" xfId="0" applyFont="1" applyFill="1" applyBorder="1" applyAlignment="1">
      <alignment horizontal="center" vertical="center" wrapText="1"/>
    </xf>
    <xf numFmtId="0" fontId="45" fillId="7" borderId="150" xfId="0" applyFont="1" applyFill="1" applyBorder="1" applyAlignment="1">
      <alignment horizontal="center" vertical="center" wrapText="1"/>
    </xf>
    <xf numFmtId="0" fontId="45" fillId="7" borderId="145" xfId="0" applyFont="1" applyFill="1" applyBorder="1" applyAlignment="1">
      <alignment horizontal="center" vertical="center" wrapText="1"/>
    </xf>
    <xf numFmtId="0" fontId="45" fillId="7" borderId="170" xfId="0" applyFont="1" applyFill="1" applyBorder="1" applyAlignment="1">
      <alignment horizontal="center" vertical="center" wrapText="1"/>
    </xf>
    <xf numFmtId="0" fontId="45" fillId="7" borderId="151" xfId="0" applyFont="1" applyFill="1" applyBorder="1" applyAlignment="1">
      <alignment horizontal="center" vertical="center" wrapText="1"/>
    </xf>
    <xf numFmtId="0" fontId="45" fillId="7" borderId="198" xfId="0" applyFont="1" applyFill="1" applyBorder="1" applyAlignment="1">
      <alignment horizontal="center" vertical="center" wrapText="1"/>
    </xf>
    <xf numFmtId="0" fontId="45" fillId="7" borderId="200" xfId="0" applyFont="1" applyFill="1" applyBorder="1" applyAlignment="1">
      <alignment horizontal="center" vertical="center" wrapText="1"/>
    </xf>
    <xf numFmtId="0" fontId="45" fillId="7" borderId="329" xfId="0" applyFont="1" applyFill="1" applyBorder="1" applyAlignment="1">
      <alignment horizontal="center" vertical="center" wrapText="1"/>
    </xf>
    <xf numFmtId="0" fontId="45" fillId="7" borderId="376" xfId="0" applyFont="1" applyFill="1" applyBorder="1" applyAlignment="1">
      <alignment horizontal="center" vertical="center" wrapText="1"/>
    </xf>
    <xf numFmtId="0" fontId="45" fillId="2" borderId="153" xfId="0" applyFont="1" applyFill="1" applyBorder="1" applyAlignment="1">
      <alignment horizontal="center" vertical="center" wrapText="1"/>
    </xf>
    <xf numFmtId="0" fontId="3" fillId="2" borderId="175" xfId="0" applyFont="1" applyFill="1" applyBorder="1" applyAlignment="1">
      <alignment horizontal="center" vertical="center" wrapText="1"/>
    </xf>
    <xf numFmtId="0" fontId="3" fillId="2" borderId="176" xfId="0" applyFont="1" applyFill="1" applyBorder="1" applyAlignment="1">
      <alignment horizontal="center" vertical="center" wrapText="1"/>
    </xf>
    <xf numFmtId="0" fontId="56" fillId="2" borderId="0" xfId="0" applyFont="1" applyFill="1" applyAlignment="1">
      <alignment horizontal="left" vertical="top" wrapText="1"/>
    </xf>
    <xf numFmtId="0" fontId="9" fillId="7" borderId="174" xfId="0" applyFont="1" applyFill="1" applyBorder="1" applyAlignment="1">
      <alignment horizontal="center" vertical="center" wrapText="1"/>
    </xf>
    <xf numFmtId="0" fontId="9" fillId="7" borderId="177" xfId="0" applyFont="1" applyFill="1" applyBorder="1" applyAlignment="1">
      <alignment horizontal="center" vertical="center" wrapText="1"/>
    </xf>
    <xf numFmtId="0" fontId="9" fillId="7" borderId="276" xfId="0" applyFont="1" applyFill="1" applyBorder="1" applyAlignment="1">
      <alignment horizontal="center" vertical="center" wrapText="1"/>
    </xf>
    <xf numFmtId="0" fontId="9" fillId="7" borderId="180" xfId="0" applyFont="1" applyFill="1" applyBorder="1" applyAlignment="1">
      <alignment horizontal="center" vertical="center" wrapText="1"/>
    </xf>
    <xf numFmtId="3" fontId="3" fillId="7" borderId="222" xfId="0" applyNumberFormat="1" applyFont="1" applyFill="1" applyBorder="1" applyAlignment="1">
      <alignment horizontal="center" vertical="center" wrapText="1"/>
    </xf>
    <xf numFmtId="3" fontId="3" fillId="7" borderId="223" xfId="0" applyNumberFormat="1" applyFont="1" applyFill="1" applyBorder="1" applyAlignment="1">
      <alignment horizontal="center" vertical="center" wrapText="1"/>
    </xf>
    <xf numFmtId="3" fontId="45" fillId="0" borderId="177" xfId="0" applyNumberFormat="1" applyFont="1" applyBorder="1" applyAlignment="1">
      <alignment horizontal="center" vertical="center" wrapText="1"/>
    </xf>
    <xf numFmtId="0" fontId="3" fillId="2" borderId="192" xfId="0" applyFont="1" applyFill="1" applyBorder="1" applyAlignment="1">
      <alignment vertical="center" wrapText="1"/>
    </xf>
    <xf numFmtId="0" fontId="3" fillId="7" borderId="172" xfId="0" applyFont="1" applyFill="1" applyBorder="1" applyAlignment="1">
      <alignment horizontal="center" vertical="center" wrapText="1"/>
    </xf>
    <xf numFmtId="0" fontId="3" fillId="7" borderId="175" xfId="0" applyFont="1" applyFill="1" applyBorder="1" applyAlignment="1">
      <alignment horizontal="center" vertical="center" wrapText="1"/>
    </xf>
    <xf numFmtId="0" fontId="3" fillId="7" borderId="273" xfId="0" applyFont="1" applyFill="1" applyBorder="1" applyAlignment="1">
      <alignment horizontal="center" vertical="center" wrapText="1"/>
    </xf>
    <xf numFmtId="0" fontId="3" fillId="7" borderId="178" xfId="0" applyFont="1" applyFill="1" applyBorder="1" applyAlignment="1">
      <alignment horizontal="center" vertical="center" wrapText="1"/>
    </xf>
    <xf numFmtId="0" fontId="3" fillId="7" borderId="221" xfId="0" applyFont="1" applyFill="1" applyBorder="1" applyAlignment="1">
      <alignment horizontal="center" vertical="center" wrapText="1"/>
    </xf>
    <xf numFmtId="0" fontId="3" fillId="7" borderId="192" xfId="0" applyFont="1" applyFill="1" applyBorder="1" applyAlignment="1">
      <alignment horizontal="center" vertical="center" wrapText="1"/>
    </xf>
    <xf numFmtId="0" fontId="3" fillId="7" borderId="274" xfId="0" applyFont="1" applyFill="1" applyBorder="1" applyAlignment="1">
      <alignment horizontal="center" vertical="center" wrapText="1"/>
    </xf>
    <xf numFmtId="0" fontId="3" fillId="7" borderId="220" xfId="0" applyFont="1" applyFill="1" applyBorder="1" applyAlignment="1">
      <alignment horizontal="center" vertical="center" wrapText="1"/>
    </xf>
    <xf numFmtId="0" fontId="9" fillId="7" borderId="172" xfId="0" applyFont="1" applyFill="1" applyBorder="1" applyAlignment="1">
      <alignment horizontal="center" vertical="center" wrapText="1"/>
    </xf>
    <xf numFmtId="0" fontId="9" fillId="7" borderId="175" xfId="0" applyFont="1" applyFill="1" applyBorder="1" applyAlignment="1">
      <alignment horizontal="center" vertical="center" wrapText="1"/>
    </xf>
    <xf numFmtId="0" fontId="9" fillId="7" borderId="273" xfId="0" applyFont="1" applyFill="1" applyBorder="1" applyAlignment="1">
      <alignment horizontal="center" vertical="center" wrapText="1"/>
    </xf>
    <xf numFmtId="0" fontId="9" fillId="7" borderId="178" xfId="0" applyFont="1" applyFill="1" applyBorder="1" applyAlignment="1">
      <alignment horizontal="center" vertical="center" wrapText="1"/>
    </xf>
    <xf numFmtId="0" fontId="3" fillId="7" borderId="173" xfId="0" applyFont="1" applyFill="1" applyBorder="1" applyAlignment="1">
      <alignment horizontal="center" vertical="center" wrapText="1"/>
    </xf>
    <xf numFmtId="0" fontId="3" fillId="7" borderId="176" xfId="0" applyFont="1" applyFill="1" applyBorder="1" applyAlignment="1">
      <alignment horizontal="center" vertical="center" wrapText="1"/>
    </xf>
    <xf numFmtId="0" fontId="3" fillId="7" borderId="275" xfId="0" applyFont="1" applyFill="1" applyBorder="1" applyAlignment="1">
      <alignment horizontal="center" vertical="center" wrapText="1"/>
    </xf>
    <xf numFmtId="0" fontId="3" fillId="7" borderId="179" xfId="0" applyFont="1" applyFill="1" applyBorder="1" applyAlignment="1">
      <alignment horizontal="center" vertical="center" wrapText="1"/>
    </xf>
    <xf numFmtId="3" fontId="45" fillId="0" borderId="165" xfId="0" applyNumberFormat="1" applyFont="1" applyFill="1" applyBorder="1" applyAlignment="1">
      <alignment horizontal="center" vertical="center" wrapText="1"/>
    </xf>
    <xf numFmtId="3" fontId="45" fillId="0" borderId="106" xfId="0" applyNumberFormat="1" applyFont="1" applyFill="1" applyBorder="1" applyAlignment="1">
      <alignment horizontal="center" vertical="center" wrapText="1"/>
    </xf>
    <xf numFmtId="3" fontId="45" fillId="0" borderId="126" xfId="0" applyNumberFormat="1" applyFont="1" applyFill="1" applyBorder="1" applyAlignment="1">
      <alignment horizontal="center" vertical="center" wrapText="1"/>
    </xf>
    <xf numFmtId="3" fontId="45" fillId="7" borderId="232" xfId="0" applyNumberFormat="1" applyFont="1" applyFill="1" applyBorder="1" applyAlignment="1">
      <alignment horizontal="center" vertical="center" wrapText="1"/>
    </xf>
    <xf numFmtId="3" fontId="45" fillId="7" borderId="158" xfId="0" applyNumberFormat="1" applyFont="1" applyFill="1" applyBorder="1" applyAlignment="1">
      <alignment horizontal="center" vertical="center" wrapText="1"/>
    </xf>
    <xf numFmtId="3" fontId="45" fillId="7" borderId="215" xfId="0" applyNumberFormat="1" applyFont="1" applyFill="1" applyBorder="1" applyAlignment="1">
      <alignment horizontal="center" vertical="center" wrapText="1"/>
    </xf>
    <xf numFmtId="3" fontId="45" fillId="7" borderId="166" xfId="0" applyNumberFormat="1" applyFont="1" applyFill="1" applyBorder="1" applyAlignment="1">
      <alignment horizontal="center" vertical="center" wrapText="1"/>
    </xf>
    <xf numFmtId="3" fontId="45" fillId="7" borderId="108" xfId="0" applyNumberFormat="1" applyFont="1" applyFill="1" applyBorder="1" applyAlignment="1">
      <alignment horizontal="center" vertical="center" wrapText="1"/>
    </xf>
    <xf numFmtId="3" fontId="45" fillId="7" borderId="122" xfId="0" applyNumberFormat="1" applyFont="1" applyFill="1" applyBorder="1" applyAlignment="1">
      <alignment horizontal="center" vertical="center" wrapText="1"/>
    </xf>
    <xf numFmtId="3" fontId="44" fillId="0" borderId="167" xfId="0" applyNumberFormat="1" applyFont="1" applyFill="1" applyBorder="1" applyAlignment="1">
      <alignment horizontal="center" vertical="center" wrapText="1"/>
    </xf>
    <xf numFmtId="3" fontId="44" fillId="0" borderId="168" xfId="0" applyNumberFormat="1" applyFont="1" applyFill="1" applyBorder="1" applyAlignment="1">
      <alignment horizontal="center" vertical="center" wrapText="1"/>
    </xf>
    <xf numFmtId="3" fontId="44" fillId="0" borderId="169" xfId="0" applyNumberFormat="1" applyFont="1" applyFill="1" applyBorder="1" applyAlignment="1">
      <alignment horizontal="center" vertical="center" wrapText="1"/>
    </xf>
    <xf numFmtId="0" fontId="46" fillId="0" borderId="165" xfId="0" applyFont="1" applyBorder="1" applyAlignment="1">
      <alignment horizontal="left" vertical="center" wrapText="1"/>
    </xf>
    <xf numFmtId="0" fontId="46" fillId="0" borderId="106" xfId="0" applyFont="1" applyBorder="1" applyAlignment="1">
      <alignment horizontal="left" vertical="center" wrapText="1"/>
    </xf>
    <xf numFmtId="0" fontId="21" fillId="2" borderId="0" xfId="0" applyFont="1" applyFill="1" applyAlignment="1">
      <alignment horizontal="left" vertical="top" wrapText="1"/>
    </xf>
    <xf numFmtId="3" fontId="65" fillId="0" borderId="165" xfId="0" applyNumberFormat="1" applyFont="1" applyFill="1" applyBorder="1" applyAlignment="1">
      <alignment horizontal="center" vertical="center" wrapText="1"/>
    </xf>
    <xf numFmtId="3" fontId="65" fillId="0" borderId="106" xfId="0" applyNumberFormat="1" applyFont="1" applyFill="1" applyBorder="1" applyAlignment="1">
      <alignment horizontal="center" vertical="center" wrapText="1"/>
    </xf>
    <xf numFmtId="3" fontId="65" fillId="0" borderId="126" xfId="0" applyNumberFormat="1" applyFont="1" applyFill="1" applyBorder="1" applyAlignment="1">
      <alignment horizontal="center" vertical="center" wrapText="1"/>
    </xf>
    <xf numFmtId="0" fontId="21" fillId="0" borderId="0" xfId="0" applyFont="1" applyAlignment="1">
      <alignment horizontal="left" vertical="top" wrapText="1"/>
    </xf>
    <xf numFmtId="0" fontId="50" fillId="7" borderId="150" xfId="0" applyFont="1" applyFill="1" applyBorder="1" applyAlignment="1">
      <alignment horizontal="center" vertical="center" wrapText="1"/>
    </xf>
    <xf numFmtId="0" fontId="50" fillId="7" borderId="145" xfId="0" applyFont="1" applyFill="1" applyBorder="1" applyAlignment="1">
      <alignment horizontal="center" vertical="center" wrapText="1"/>
    </xf>
    <xf numFmtId="0" fontId="50" fillId="7" borderId="170" xfId="0" applyFont="1" applyFill="1" applyBorder="1" applyAlignment="1">
      <alignment horizontal="center" vertical="center" wrapText="1"/>
    </xf>
    <xf numFmtId="0" fontId="50" fillId="7" borderId="151" xfId="0" applyFont="1" applyFill="1" applyBorder="1" applyAlignment="1">
      <alignment horizontal="center" vertical="center" wrapText="1"/>
    </xf>
    <xf numFmtId="0" fontId="50" fillId="7" borderId="161" xfId="0" applyFont="1" applyFill="1" applyBorder="1" applyAlignment="1">
      <alignment horizontal="center" vertical="center" wrapText="1"/>
    </xf>
    <xf numFmtId="0" fontId="50" fillId="7" borderId="112" xfId="0" applyFont="1" applyFill="1" applyBorder="1" applyAlignment="1">
      <alignment horizontal="center" vertical="center" wrapText="1"/>
    </xf>
    <xf numFmtId="0" fontId="50" fillId="7" borderId="286" xfId="0" applyFont="1" applyFill="1" applyBorder="1" applyAlignment="1">
      <alignment horizontal="center" vertical="center" wrapText="1"/>
    </xf>
    <xf numFmtId="0" fontId="50" fillId="7" borderId="149" xfId="0" applyFont="1" applyFill="1" applyBorder="1" applyAlignment="1">
      <alignment horizontal="center" vertical="center" wrapText="1"/>
    </xf>
    <xf numFmtId="0" fontId="50" fillId="7" borderId="169" xfId="0" applyFont="1" applyFill="1" applyBorder="1" applyAlignment="1">
      <alignment horizontal="center" vertical="center"/>
    </xf>
    <xf numFmtId="0" fontId="50" fillId="7" borderId="126" xfId="0" applyFont="1" applyFill="1" applyBorder="1" applyAlignment="1">
      <alignment horizontal="center" vertical="center"/>
    </xf>
    <xf numFmtId="0" fontId="50" fillId="7" borderId="342" xfId="0" applyFont="1" applyFill="1" applyBorder="1" applyAlignment="1">
      <alignment horizontal="center" vertical="center"/>
    </xf>
    <xf numFmtId="0" fontId="50" fillId="7" borderId="154" xfId="0" applyFont="1" applyFill="1" applyBorder="1" applyAlignment="1">
      <alignment horizontal="center" vertical="center"/>
    </xf>
    <xf numFmtId="0" fontId="46" fillId="2" borderId="166" xfId="0" applyFont="1" applyFill="1" applyBorder="1" applyAlignment="1">
      <alignment horizontal="left" vertical="center" wrapText="1"/>
    </xf>
    <xf numFmtId="0" fontId="46" fillId="2" borderId="108" xfId="0" applyFont="1" applyFill="1" applyBorder="1" applyAlignment="1">
      <alignment horizontal="left" vertical="center" wrapText="1"/>
    </xf>
    <xf numFmtId="0" fontId="50" fillId="7" borderId="224" xfId="0" applyFont="1" applyFill="1" applyBorder="1" applyAlignment="1">
      <alignment horizontal="center" vertical="center" wrapText="1"/>
    </xf>
    <xf numFmtId="0" fontId="50" fillId="7" borderId="290" xfId="0" applyFont="1" applyFill="1" applyBorder="1" applyAlignment="1">
      <alignment horizontal="center" vertical="center" wrapText="1"/>
    </xf>
    <xf numFmtId="0" fontId="50" fillId="7" borderId="259" xfId="0" applyFont="1" applyFill="1" applyBorder="1" applyAlignment="1">
      <alignment horizontal="center" vertical="center" wrapText="1"/>
    </xf>
    <xf numFmtId="0" fontId="43" fillId="2" borderId="0" xfId="0" applyFont="1" applyFill="1" applyAlignment="1">
      <alignment horizontal="left" vertical="center" wrapText="1"/>
    </xf>
    <xf numFmtId="0" fontId="3" fillId="7" borderId="170" xfId="0" applyFont="1" applyFill="1" applyBorder="1" applyAlignment="1">
      <alignment horizontal="center" vertical="center" wrapText="1"/>
    </xf>
    <xf numFmtId="0" fontId="3" fillId="7" borderId="161" xfId="0" applyFont="1" applyFill="1" applyBorder="1" applyAlignment="1">
      <alignment horizontal="center" vertical="center" wrapText="1"/>
    </xf>
    <xf numFmtId="0" fontId="3" fillId="7" borderId="160" xfId="0" applyFont="1" applyFill="1" applyBorder="1" applyAlignment="1">
      <alignment horizontal="center" vertical="center" wrapText="1"/>
    </xf>
    <xf numFmtId="0" fontId="3" fillId="7" borderId="182" xfId="0" applyFont="1" applyFill="1" applyBorder="1" applyAlignment="1">
      <alignment horizontal="center" vertical="center" wrapText="1"/>
    </xf>
    <xf numFmtId="0" fontId="6" fillId="2" borderId="0" xfId="0" applyFont="1" applyFill="1" applyAlignment="1">
      <alignment horizontal="left" vertical="top" wrapText="1"/>
    </xf>
    <xf numFmtId="3" fontId="3" fillId="7" borderId="290" xfId="0" applyNumberFormat="1" applyFont="1" applyFill="1" applyBorder="1" applyAlignment="1">
      <alignment horizontal="center" vertical="center" wrapText="1"/>
    </xf>
    <xf numFmtId="0" fontId="3" fillId="7" borderId="148" xfId="0" applyFont="1" applyFill="1" applyBorder="1" applyAlignment="1">
      <alignment horizontal="center" vertical="center" wrapText="1"/>
    </xf>
    <xf numFmtId="0" fontId="3" fillId="7" borderId="123" xfId="0" applyFont="1" applyFill="1" applyBorder="1" applyAlignment="1">
      <alignment horizontal="center" vertical="center" wrapText="1"/>
    </xf>
    <xf numFmtId="0" fontId="23" fillId="0" borderId="198" xfId="0" applyFont="1" applyBorder="1" applyAlignment="1">
      <alignment horizontal="center" vertical="center" wrapText="1"/>
    </xf>
    <xf numFmtId="0" fontId="23" fillId="0" borderId="213" xfId="0" applyFont="1" applyBorder="1" applyAlignment="1">
      <alignment horizontal="center" vertical="center" wrapText="1"/>
    </xf>
    <xf numFmtId="0" fontId="23" fillId="0" borderId="199" xfId="0" applyFont="1" applyBorder="1" applyAlignment="1">
      <alignment horizontal="center" vertical="center" wrapText="1"/>
    </xf>
    <xf numFmtId="0" fontId="23" fillId="2" borderId="200" xfId="0" applyFont="1" applyFill="1" applyBorder="1" applyAlignment="1">
      <alignment horizontal="center" vertical="center" wrapText="1"/>
    </xf>
    <xf numFmtId="0" fontId="23" fillId="2" borderId="104" xfId="0" applyFont="1" applyFill="1" applyBorder="1" applyAlignment="1">
      <alignment horizontal="center" vertical="center" wrapText="1"/>
    </xf>
    <xf numFmtId="0" fontId="23" fillId="2" borderId="201" xfId="0" applyFont="1" applyFill="1" applyBorder="1" applyAlignment="1">
      <alignment horizontal="center" vertical="center" wrapText="1"/>
    </xf>
    <xf numFmtId="0" fontId="3" fillId="7" borderId="155" xfId="0" applyFont="1" applyFill="1" applyBorder="1" applyAlignment="1">
      <alignment horizontal="center" vertical="center" wrapText="1"/>
    </xf>
    <xf numFmtId="3" fontId="3" fillId="7" borderId="259" xfId="0" applyNumberFormat="1" applyFont="1" applyFill="1" applyBorder="1" applyAlignment="1">
      <alignment horizontal="center" vertical="center" wrapText="1"/>
    </xf>
    <xf numFmtId="0" fontId="6" fillId="2" borderId="0" xfId="0" applyFont="1" applyFill="1" applyAlignment="1">
      <alignment horizontal="left" vertical="top"/>
    </xf>
    <xf numFmtId="0" fontId="1" fillId="7" borderId="115" xfId="0" applyFont="1" applyFill="1" applyBorder="1" applyAlignment="1">
      <alignment horizontal="center" vertical="center" wrapText="1"/>
    </xf>
    <xf numFmtId="0" fontId="1" fillId="7" borderId="253" xfId="0" applyFont="1" applyFill="1" applyBorder="1" applyAlignment="1">
      <alignment horizontal="center" vertical="center" wrapText="1"/>
    </xf>
    <xf numFmtId="0" fontId="1" fillId="7" borderId="198" xfId="0" applyFont="1" applyFill="1" applyBorder="1" applyAlignment="1">
      <alignment horizontal="center" vertical="center" wrapText="1"/>
    </xf>
    <xf numFmtId="0" fontId="1" fillId="7" borderId="200" xfId="0" applyFont="1" applyFill="1" applyBorder="1" applyAlignment="1">
      <alignment horizontal="center" vertical="center" wrapText="1"/>
    </xf>
    <xf numFmtId="0" fontId="1" fillId="7" borderId="202" xfId="0" applyFont="1" applyFill="1" applyBorder="1" applyAlignment="1">
      <alignment horizontal="center" vertical="center" wrapText="1"/>
    </xf>
    <xf numFmtId="0" fontId="1" fillId="7" borderId="294" xfId="0" applyFont="1" applyFill="1" applyBorder="1" applyAlignment="1">
      <alignment horizontal="center" vertical="center" wrapText="1"/>
    </xf>
    <xf numFmtId="0" fontId="1" fillId="7" borderId="110" xfId="0" applyFont="1" applyFill="1" applyBorder="1" applyAlignment="1">
      <alignment horizontal="center" vertical="center" wrapText="1"/>
    </xf>
    <xf numFmtId="0" fontId="50" fillId="0" borderId="275" xfId="0" applyFont="1" applyFill="1" applyBorder="1" applyAlignment="1">
      <alignment horizontal="left" vertical="center" wrapText="1"/>
    </xf>
    <xf numFmtId="0" fontId="50" fillId="0" borderId="218" xfId="0" applyFont="1" applyFill="1" applyBorder="1" applyAlignment="1">
      <alignment horizontal="left" vertical="center" wrapText="1"/>
    </xf>
    <xf numFmtId="0" fontId="50" fillId="0" borderId="275" xfId="0" applyFont="1" applyFill="1" applyBorder="1" applyAlignment="1">
      <alignment horizontal="center" vertical="center" wrapText="1"/>
    </xf>
    <xf numFmtId="0" fontId="50" fillId="0" borderId="218" xfId="0" applyFont="1" applyFill="1" applyBorder="1" applyAlignment="1">
      <alignment horizontal="center" vertical="center" wrapText="1"/>
    </xf>
    <xf numFmtId="0" fontId="1" fillId="7" borderId="294" xfId="0" applyFont="1" applyFill="1" applyBorder="1" applyAlignment="1">
      <alignment horizontal="left" vertical="center" wrapText="1"/>
    </xf>
    <xf numFmtId="0" fontId="1" fillId="7" borderId="110" xfId="0" applyFont="1" applyFill="1" applyBorder="1" applyAlignment="1">
      <alignment horizontal="left" vertical="center" wrapText="1"/>
    </xf>
    <xf numFmtId="0" fontId="1" fillId="7" borderId="253" xfId="0" applyFont="1" applyFill="1" applyBorder="1" applyAlignment="1">
      <alignment horizontal="left" vertical="center" wrapText="1"/>
    </xf>
    <xf numFmtId="0" fontId="6" fillId="0" borderId="275" xfId="0" applyFont="1" applyFill="1" applyBorder="1" applyAlignment="1">
      <alignment horizontal="center" vertical="center" wrapText="1"/>
    </xf>
    <xf numFmtId="0" fontId="6" fillId="0" borderId="218" xfId="0" applyFont="1" applyFill="1" applyBorder="1" applyAlignment="1">
      <alignment horizontal="center" vertical="center" wrapText="1"/>
    </xf>
    <xf numFmtId="0" fontId="6" fillId="9" borderId="275" xfId="0" applyFont="1" applyFill="1" applyBorder="1" applyAlignment="1">
      <alignment horizontal="center" vertical="center" wrapText="1"/>
    </xf>
    <xf numFmtId="0" fontId="6" fillId="9" borderId="218" xfId="0" applyFont="1" applyFill="1" applyBorder="1" applyAlignment="1">
      <alignment horizontal="center" vertical="center" wrapText="1"/>
    </xf>
    <xf numFmtId="0" fontId="6" fillId="15" borderId="275" xfId="0" applyFont="1" applyFill="1" applyBorder="1" applyAlignment="1">
      <alignment horizontal="center" vertical="center" wrapText="1"/>
    </xf>
    <xf numFmtId="0" fontId="6" fillId="15" borderId="218" xfId="0" applyFont="1" applyFill="1" applyBorder="1" applyAlignment="1">
      <alignment horizontal="center" vertical="center" wrapText="1"/>
    </xf>
    <xf numFmtId="0" fontId="1" fillId="0" borderId="101" xfId="0" applyFont="1" applyFill="1" applyBorder="1" applyAlignment="1">
      <alignment horizontal="center" vertical="center" wrapText="1"/>
    </xf>
    <xf numFmtId="0" fontId="1" fillId="0" borderId="9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2" borderId="296" xfId="0" applyFont="1" applyFill="1" applyBorder="1" applyAlignment="1">
      <alignment horizontal="center" vertical="center" wrapText="1"/>
    </xf>
    <xf numFmtId="0" fontId="6" fillId="2" borderId="297"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0" borderId="172" xfId="0" applyFont="1" applyFill="1" applyBorder="1" applyAlignment="1">
      <alignment horizontal="center" vertical="center" wrapText="1"/>
    </xf>
    <xf numFmtId="0" fontId="6" fillId="0" borderId="175" xfId="0" applyFont="1" applyFill="1" applyBorder="1" applyAlignment="1">
      <alignment horizontal="center" vertical="center" wrapText="1"/>
    </xf>
    <xf numFmtId="0" fontId="6" fillId="0" borderId="178" xfId="0" applyFont="1" applyFill="1" applyBorder="1" applyAlignment="1">
      <alignment horizontal="center" vertical="center" wrapText="1"/>
    </xf>
    <xf numFmtId="0" fontId="6" fillId="0" borderId="173" xfId="0" applyFont="1" applyFill="1" applyBorder="1" applyAlignment="1">
      <alignment horizontal="center" vertical="center" wrapText="1"/>
    </xf>
    <xf numFmtId="0" fontId="6" fillId="0" borderId="176" xfId="0" applyFont="1" applyFill="1" applyBorder="1" applyAlignment="1">
      <alignment horizontal="center" vertical="center" wrapText="1"/>
    </xf>
    <xf numFmtId="0" fontId="6" fillId="0" borderId="179" xfId="0" applyFont="1" applyFill="1" applyBorder="1" applyAlignment="1">
      <alignment horizontal="center" vertical="center" wrapText="1"/>
    </xf>
    <xf numFmtId="0" fontId="6" fillId="0" borderId="275" xfId="0" applyFont="1" applyFill="1" applyBorder="1" applyAlignment="1">
      <alignment horizontal="left" vertical="center" wrapText="1"/>
    </xf>
    <xf numFmtId="0" fontId="6" fillId="0" borderId="218" xfId="0" applyFont="1" applyFill="1" applyBorder="1" applyAlignment="1">
      <alignment horizontal="left" vertical="center" wrapText="1"/>
    </xf>
    <xf numFmtId="0" fontId="1" fillId="7" borderId="201" xfId="0" applyFont="1" applyFill="1" applyBorder="1" applyAlignment="1">
      <alignment horizontal="center" vertical="center" wrapText="1"/>
    </xf>
    <xf numFmtId="0" fontId="1" fillId="7" borderId="203" xfId="0" applyFont="1" applyFill="1" applyBorder="1" applyAlignment="1">
      <alignment horizontal="center" vertical="center" wrapText="1"/>
    </xf>
    <xf numFmtId="0" fontId="6" fillId="5" borderId="269" xfId="0" applyFont="1" applyFill="1" applyBorder="1" applyAlignment="1">
      <alignment horizontal="center" vertical="center" wrapText="1"/>
    </xf>
    <xf numFmtId="0" fontId="6" fillId="5" borderId="105" xfId="0" applyFont="1" applyFill="1" applyBorder="1" applyAlignment="1">
      <alignment horizontal="center" vertical="center" wrapText="1"/>
    </xf>
    <xf numFmtId="0" fontId="6" fillId="5" borderId="110" xfId="0" applyFont="1" applyFill="1" applyBorder="1" applyAlignment="1">
      <alignment horizontal="center" vertical="center" wrapText="1"/>
    </xf>
    <xf numFmtId="0" fontId="6" fillId="5" borderId="113" xfId="0" applyFont="1" applyFill="1" applyBorder="1" applyAlignment="1">
      <alignment horizontal="center" vertical="center" wrapText="1"/>
    </xf>
    <xf numFmtId="0" fontId="6" fillId="5" borderId="125" xfId="0" applyFont="1" applyFill="1" applyBorder="1" applyAlignment="1">
      <alignment horizontal="center" vertical="center" wrapText="1"/>
    </xf>
    <xf numFmtId="0" fontId="6" fillId="2" borderId="302" xfId="0" applyFont="1" applyFill="1" applyBorder="1" applyAlignment="1">
      <alignment horizontal="center" vertical="center" wrapText="1"/>
    </xf>
    <xf numFmtId="0" fontId="6" fillId="2" borderId="99" xfId="0" applyFont="1" applyFill="1" applyBorder="1" applyAlignment="1">
      <alignment horizontal="center" vertical="center" wrapText="1"/>
    </xf>
    <xf numFmtId="0" fontId="6" fillId="2" borderId="303" xfId="0" applyFont="1" applyFill="1" applyBorder="1" applyAlignment="1">
      <alignment horizontal="center" vertical="center" wrapText="1"/>
    </xf>
    <xf numFmtId="0" fontId="6" fillId="0" borderId="273" xfId="0" applyFont="1" applyFill="1" applyBorder="1" applyAlignment="1">
      <alignment horizontal="center" vertical="center" wrapText="1"/>
    </xf>
    <xf numFmtId="0" fontId="1" fillId="7" borderId="213" xfId="0" applyFont="1" applyFill="1" applyBorder="1" applyAlignment="1">
      <alignment horizontal="center" vertical="center" wrapText="1"/>
    </xf>
    <xf numFmtId="0" fontId="1" fillId="7" borderId="271" xfId="0" applyFont="1" applyFill="1" applyBorder="1" applyAlignment="1">
      <alignment horizontal="center" vertical="center" wrapText="1"/>
    </xf>
    <xf numFmtId="0" fontId="1" fillId="7" borderId="199"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1" fillId="7" borderId="214" xfId="0" applyFont="1" applyFill="1" applyBorder="1" applyAlignment="1">
      <alignment horizontal="center" vertical="center" wrapText="1"/>
    </xf>
    <xf numFmtId="0" fontId="6" fillId="0" borderId="276" xfId="0" applyFont="1" applyFill="1" applyBorder="1" applyAlignment="1">
      <alignment horizontal="center" vertical="center" wrapText="1"/>
    </xf>
    <xf numFmtId="0" fontId="6" fillId="0" borderId="219" xfId="0" applyFont="1" applyFill="1" applyBorder="1" applyAlignment="1">
      <alignment horizontal="center" vertical="center" wrapText="1"/>
    </xf>
    <xf numFmtId="0" fontId="6" fillId="15" borderId="276" xfId="0" applyFont="1" applyFill="1" applyBorder="1" applyAlignment="1">
      <alignment horizontal="center" vertical="center" wrapText="1"/>
    </xf>
    <xf numFmtId="0" fontId="6" fillId="15" borderId="219" xfId="0" applyFont="1" applyFill="1" applyBorder="1" applyAlignment="1">
      <alignment horizontal="center" vertical="center" wrapText="1"/>
    </xf>
    <xf numFmtId="0" fontId="6" fillId="10" borderId="296" xfId="0" applyFont="1" applyFill="1" applyBorder="1" applyAlignment="1">
      <alignment horizontal="center" vertical="center" wrapText="1"/>
    </xf>
    <xf numFmtId="0" fontId="6" fillId="10" borderId="297"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1" fillId="0" borderId="296" xfId="0" applyFont="1" applyFill="1" applyBorder="1" applyAlignment="1">
      <alignment horizontal="center" vertical="center" wrapText="1"/>
    </xf>
    <xf numFmtId="0" fontId="1" fillId="0" borderId="29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7" borderId="296" xfId="0" applyFont="1" applyFill="1" applyBorder="1" applyAlignment="1">
      <alignment horizontal="center" vertical="center" wrapText="1"/>
    </xf>
    <xf numFmtId="0" fontId="6" fillId="7" borderId="29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0" fillId="0" borderId="178" xfId="0" applyBorder="1" applyAlignment="1">
      <alignment horizontal="center" vertical="center" wrapText="1"/>
    </xf>
    <xf numFmtId="0" fontId="0" fillId="0" borderId="179" xfId="0" applyBorder="1" applyAlignment="1">
      <alignment horizontal="center" vertical="center" wrapText="1"/>
    </xf>
    <xf numFmtId="0" fontId="6" fillId="15" borderId="358" xfId="0" applyFont="1" applyFill="1" applyBorder="1" applyAlignment="1">
      <alignment horizontal="center" vertical="center" wrapText="1"/>
    </xf>
    <xf numFmtId="0" fontId="6" fillId="15" borderId="361" xfId="0" applyFont="1" applyFill="1" applyBorder="1" applyAlignment="1">
      <alignment horizontal="center" vertical="center" wrapText="1"/>
    </xf>
    <xf numFmtId="0" fontId="0" fillId="15" borderId="359" xfId="0" applyFill="1" applyBorder="1" applyAlignment="1">
      <alignment horizontal="center"/>
    </xf>
    <xf numFmtId="0" fontId="0" fillId="15" borderId="362" xfId="0" applyFill="1" applyBorder="1" applyAlignment="1">
      <alignment horizontal="center"/>
    </xf>
    <xf numFmtId="0" fontId="6" fillId="12" borderId="296" xfId="0" applyFont="1" applyFill="1" applyBorder="1" applyAlignment="1">
      <alignment horizontal="center" vertical="center" wrapText="1"/>
    </xf>
    <xf numFmtId="0" fontId="6" fillId="12" borderId="297"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50" fillId="0" borderId="358" xfId="0" applyFont="1" applyFill="1" applyBorder="1" applyAlignment="1">
      <alignment horizontal="center" vertical="center" wrapText="1"/>
    </xf>
    <xf numFmtId="0" fontId="50" fillId="0" borderId="361" xfId="0" applyFont="1" applyFill="1" applyBorder="1" applyAlignment="1">
      <alignment horizontal="center" vertical="center" wrapText="1"/>
    </xf>
    <xf numFmtId="0" fontId="6" fillId="0" borderId="358" xfId="0" applyFont="1" applyFill="1" applyBorder="1" applyAlignment="1">
      <alignment horizontal="center" vertical="center" wrapText="1"/>
    </xf>
    <xf numFmtId="0" fontId="6" fillId="0" borderId="361" xfId="0" applyFont="1" applyFill="1" applyBorder="1" applyAlignment="1">
      <alignment horizontal="center" vertical="center" wrapText="1"/>
    </xf>
    <xf numFmtId="0" fontId="6" fillId="0" borderId="357" xfId="0" applyFont="1" applyFill="1" applyBorder="1" applyAlignment="1">
      <alignment horizontal="center" vertical="center" wrapText="1"/>
    </xf>
    <xf numFmtId="0" fontId="6" fillId="0" borderId="360" xfId="0" applyFont="1" applyFill="1" applyBorder="1" applyAlignment="1">
      <alignment horizontal="center" vertical="center" wrapText="1"/>
    </xf>
    <xf numFmtId="0" fontId="6" fillId="0" borderId="0" xfId="0" applyFont="1" applyAlignment="1">
      <alignment horizontal="center" vertical="center" wrapText="1"/>
    </xf>
    <xf numFmtId="0" fontId="6" fillId="0" borderId="217" xfId="0" applyFont="1" applyFill="1" applyBorder="1" applyAlignment="1">
      <alignment horizontal="center" vertical="center" wrapText="1"/>
    </xf>
    <xf numFmtId="0" fontId="6" fillId="0" borderId="363" xfId="0" applyFont="1" applyBorder="1" applyAlignment="1">
      <alignment horizontal="center" vertical="center" wrapText="1"/>
    </xf>
    <xf numFmtId="0" fontId="6" fillId="0" borderId="218" xfId="0" applyFont="1" applyBorder="1" applyAlignment="1">
      <alignment horizontal="center" vertical="center" wrapText="1"/>
    </xf>
    <xf numFmtId="0" fontId="6" fillId="0" borderId="363" xfId="0" applyFont="1" applyFill="1" applyBorder="1" applyAlignment="1">
      <alignment horizontal="center" vertical="center" wrapText="1"/>
    </xf>
    <xf numFmtId="0" fontId="6" fillId="0" borderId="363" xfId="0" applyFont="1" applyFill="1" applyBorder="1" applyAlignment="1">
      <alignment horizontal="left" vertical="center" wrapText="1"/>
    </xf>
    <xf numFmtId="0" fontId="50" fillId="0" borderId="36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4"/>
    <cellStyle name="Обычный 3" xfId="3"/>
    <cellStyle name="Процентный" xfId="5" builtinId="5"/>
  </cellStyles>
  <dxfs count="0"/>
  <tableStyles count="0" defaultTableStyle="TableStyleMedium2" defaultPivotStyle="PivotStyleLight16"/>
  <colors>
    <mruColors>
      <color rgb="FFFFFF66"/>
      <color rgb="FF00660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g"/><Relationship Id="rId1" Type="http://schemas.openxmlformats.org/officeDocument/2006/relationships/image" Target="../media/image2.pn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3</xdr:col>
      <xdr:colOff>2095499</xdr:colOff>
      <xdr:row>1</xdr:row>
      <xdr:rowOff>47626</xdr:rowOff>
    </xdr:from>
    <xdr:to>
      <xdr:col>3</xdr:col>
      <xdr:colOff>5168276</xdr:colOff>
      <xdr:row>3</xdr:row>
      <xdr:rowOff>397965</xdr:rowOff>
    </xdr:to>
    <xdr:pic>
      <xdr:nvPicPr>
        <xdr:cNvPr id="3" name="Рисунок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34224" y="219076"/>
          <a:ext cx="3072777" cy="674189"/>
        </a:xfrm>
        <a:prstGeom prst="rect">
          <a:avLst/>
        </a:prstGeom>
      </xdr:spPr>
    </xdr:pic>
    <xdr:clientData/>
  </xdr:twoCellAnchor>
  <xdr:twoCellAnchor editAs="oneCell">
    <xdr:from>
      <xdr:col>3</xdr:col>
      <xdr:colOff>2095499</xdr:colOff>
      <xdr:row>1</xdr:row>
      <xdr:rowOff>47626</xdr:rowOff>
    </xdr:from>
    <xdr:to>
      <xdr:col>3</xdr:col>
      <xdr:colOff>5168276</xdr:colOff>
      <xdr:row>3</xdr:row>
      <xdr:rowOff>397965</xdr:rowOff>
    </xdr:to>
    <xdr:pic>
      <xdr:nvPicPr>
        <xdr:cNvPr id="4" name="Рисунок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61859" y="215266"/>
          <a:ext cx="3072777" cy="6703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xdr:colOff>
      <xdr:row>10</xdr:row>
      <xdr:rowOff>5012</xdr:rowOff>
    </xdr:from>
    <xdr:to>
      <xdr:col>2</xdr:col>
      <xdr:colOff>16404</xdr:colOff>
      <xdr:row>21</xdr:row>
      <xdr:rowOff>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86808" y="2243387"/>
          <a:ext cx="729721" cy="2100013"/>
        </a:xfrm>
        <a:prstGeom prst="rect">
          <a:avLst/>
        </a:prstGeom>
      </xdr:spPr>
    </xdr:pic>
    <xdr:clientData/>
  </xdr:twoCellAnchor>
  <xdr:twoCellAnchor editAs="oneCell">
    <xdr:from>
      <xdr:col>1</xdr:col>
      <xdr:colOff>1</xdr:colOff>
      <xdr:row>20</xdr:row>
      <xdr:rowOff>194733</xdr:rowOff>
    </xdr:from>
    <xdr:to>
      <xdr:col>2</xdr:col>
      <xdr:colOff>19050</xdr:colOff>
      <xdr:row>28</xdr:row>
      <xdr:rowOff>186266</xdr:rowOff>
    </xdr:to>
    <xdr:pic>
      <xdr:nvPicPr>
        <xdr:cNvPr id="3" name="Рисунок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59090"/>
        <a:stretch/>
      </xdr:blipFill>
      <xdr:spPr>
        <a:xfrm>
          <a:off x="285751" y="4338108"/>
          <a:ext cx="733424" cy="1525058"/>
        </a:xfrm>
        <a:prstGeom prst="rect">
          <a:avLst/>
        </a:prstGeom>
      </xdr:spPr>
    </xdr:pic>
    <xdr:clientData/>
  </xdr:twoCellAnchor>
  <xdr:twoCellAnchor editAs="oneCell">
    <xdr:from>
      <xdr:col>1</xdr:col>
      <xdr:colOff>0</xdr:colOff>
      <xdr:row>29</xdr:row>
      <xdr:rowOff>8282</xdr:rowOff>
    </xdr:from>
    <xdr:to>
      <xdr:col>2</xdr:col>
      <xdr:colOff>15813</xdr:colOff>
      <xdr:row>39</xdr:row>
      <xdr:rowOff>175261</xdr:rowOff>
    </xdr:to>
    <xdr:pic>
      <xdr:nvPicPr>
        <xdr:cNvPr id="4" name="Рисунок 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500" r="11250"/>
        <a:stretch/>
      </xdr:blipFill>
      <xdr:spPr>
        <a:xfrm>
          <a:off x="285750" y="5885207"/>
          <a:ext cx="730188" cy="2071979"/>
        </a:xfrm>
        <a:prstGeom prst="rect">
          <a:avLst/>
        </a:prstGeom>
      </xdr:spPr>
    </xdr:pic>
    <xdr:clientData/>
  </xdr:twoCellAnchor>
  <xdr:twoCellAnchor editAs="oneCell">
    <xdr:from>
      <xdr:col>0</xdr:col>
      <xdr:colOff>289137</xdr:colOff>
      <xdr:row>42</xdr:row>
      <xdr:rowOff>8282</xdr:rowOff>
    </xdr:from>
    <xdr:to>
      <xdr:col>2</xdr:col>
      <xdr:colOff>0</xdr:colOff>
      <xdr:row>50</xdr:row>
      <xdr:rowOff>169333</xdr:rowOff>
    </xdr:to>
    <xdr:pic>
      <xdr:nvPicPr>
        <xdr:cNvPr id="5" name="Рисунок 4"/>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7877"/>
        <a:stretch/>
      </xdr:blipFill>
      <xdr:spPr>
        <a:xfrm>
          <a:off x="289137" y="8380757"/>
          <a:ext cx="710988" cy="1685051"/>
        </a:xfrm>
        <a:prstGeom prst="rect">
          <a:avLst/>
        </a:prstGeom>
      </xdr:spPr>
    </xdr:pic>
    <xdr:clientData/>
  </xdr:twoCellAnchor>
  <xdr:twoCellAnchor editAs="oneCell">
    <xdr:from>
      <xdr:col>0</xdr:col>
      <xdr:colOff>296333</xdr:colOff>
      <xdr:row>41</xdr:row>
      <xdr:rowOff>0</xdr:rowOff>
    </xdr:from>
    <xdr:to>
      <xdr:col>2</xdr:col>
      <xdr:colOff>21695</xdr:colOff>
      <xdr:row>41</xdr:row>
      <xdr:rowOff>187113</xdr:rowOff>
    </xdr:to>
    <xdr:pic>
      <xdr:nvPicPr>
        <xdr:cNvPr id="6" name="Рисунок 5"/>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231" b="76859"/>
        <a:stretch/>
      </xdr:blipFill>
      <xdr:spPr>
        <a:xfrm>
          <a:off x="286808" y="8172450"/>
          <a:ext cx="735012" cy="187113"/>
        </a:xfrm>
        <a:prstGeom prst="rect">
          <a:avLst/>
        </a:prstGeom>
      </xdr:spPr>
    </xdr:pic>
    <xdr:clientData/>
  </xdr:twoCellAnchor>
  <xdr:twoCellAnchor editAs="oneCell">
    <xdr:from>
      <xdr:col>0</xdr:col>
      <xdr:colOff>292100</xdr:colOff>
      <xdr:row>51</xdr:row>
      <xdr:rowOff>4053</xdr:rowOff>
    </xdr:from>
    <xdr:to>
      <xdr:col>2</xdr:col>
      <xdr:colOff>15875</xdr:colOff>
      <xdr:row>52</xdr:row>
      <xdr:rowOff>167639</xdr:rowOff>
    </xdr:to>
    <xdr:pic>
      <xdr:nvPicPr>
        <xdr:cNvPr id="7" name="Рисунок 6"/>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65753"/>
        <a:stretch/>
      </xdr:blipFill>
      <xdr:spPr>
        <a:xfrm>
          <a:off x="282575" y="10100553"/>
          <a:ext cx="733425" cy="363611"/>
        </a:xfrm>
        <a:prstGeom prst="rect">
          <a:avLst/>
        </a:prstGeom>
      </xdr:spPr>
    </xdr:pic>
    <xdr:clientData/>
  </xdr:twoCellAnchor>
  <xdr:twoCellAnchor editAs="oneCell">
    <xdr:from>
      <xdr:col>0</xdr:col>
      <xdr:colOff>285750</xdr:colOff>
      <xdr:row>53</xdr:row>
      <xdr:rowOff>2802</xdr:rowOff>
    </xdr:from>
    <xdr:to>
      <xdr:col>2</xdr:col>
      <xdr:colOff>19052</xdr:colOff>
      <xdr:row>54</xdr:row>
      <xdr:rowOff>1512</xdr:rowOff>
    </xdr:to>
    <xdr:pic>
      <xdr:nvPicPr>
        <xdr:cNvPr id="8" name="Рисунок 7"/>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367" t="39726" b="22539"/>
        <a:stretch/>
      </xdr:blipFill>
      <xdr:spPr>
        <a:xfrm>
          <a:off x="285750" y="10499352"/>
          <a:ext cx="733427" cy="198735"/>
        </a:xfrm>
        <a:prstGeom prst="rect">
          <a:avLst/>
        </a:prstGeom>
      </xdr:spPr>
    </xdr:pic>
    <xdr:clientData/>
  </xdr:twoCellAnchor>
  <xdr:twoCellAnchor editAs="oneCell">
    <xdr:from>
      <xdr:col>1</xdr:col>
      <xdr:colOff>3230</xdr:colOff>
      <xdr:row>54</xdr:row>
      <xdr:rowOff>5604</xdr:rowOff>
    </xdr:from>
    <xdr:to>
      <xdr:col>2</xdr:col>
      <xdr:colOff>19050</xdr:colOff>
      <xdr:row>55</xdr:row>
      <xdr:rowOff>108</xdr:rowOff>
    </xdr:to>
    <xdr:pic>
      <xdr:nvPicPr>
        <xdr:cNvPr id="9" name="Рисунок 8"/>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b="63473"/>
        <a:stretch/>
      </xdr:blipFill>
      <xdr:spPr>
        <a:xfrm>
          <a:off x="288980" y="10702179"/>
          <a:ext cx="730195" cy="194529"/>
        </a:xfrm>
        <a:prstGeom prst="rect">
          <a:avLst/>
        </a:prstGeom>
      </xdr:spPr>
    </xdr:pic>
    <xdr:clientData/>
  </xdr:twoCellAnchor>
  <xdr:twoCellAnchor editAs="oneCell">
    <xdr:from>
      <xdr:col>1</xdr:col>
      <xdr:colOff>1613</xdr:colOff>
      <xdr:row>57</xdr:row>
      <xdr:rowOff>3810</xdr:rowOff>
    </xdr:from>
    <xdr:to>
      <xdr:col>2</xdr:col>
      <xdr:colOff>15875</xdr:colOff>
      <xdr:row>58</xdr:row>
      <xdr:rowOff>12754</xdr:rowOff>
    </xdr:to>
    <xdr:pic>
      <xdr:nvPicPr>
        <xdr:cNvPr id="10" name="Рисунок 9"/>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61078"/>
        <a:stretch/>
      </xdr:blipFill>
      <xdr:spPr>
        <a:xfrm>
          <a:off x="287363" y="11300460"/>
          <a:ext cx="728637" cy="208969"/>
        </a:xfrm>
        <a:prstGeom prst="rect">
          <a:avLst/>
        </a:prstGeom>
      </xdr:spPr>
    </xdr:pic>
    <xdr:clientData/>
  </xdr:twoCellAnchor>
  <xdr:twoCellAnchor editAs="oneCell">
    <xdr:from>
      <xdr:col>1</xdr:col>
      <xdr:colOff>7621</xdr:colOff>
      <xdr:row>5</xdr:row>
      <xdr:rowOff>8105</xdr:rowOff>
    </xdr:from>
    <xdr:to>
      <xdr:col>1</xdr:col>
      <xdr:colOff>712471</xdr:colOff>
      <xdr:row>9</xdr:row>
      <xdr:rowOff>0</xdr:rowOff>
    </xdr:to>
    <xdr:pic>
      <xdr:nvPicPr>
        <xdr:cNvPr id="11" name="Рисунок 10"/>
        <xdr:cNvPicPr>
          <a:picLocks noChangeAspect="1"/>
        </xdr:cNvPicPr>
      </xdr:nvPicPr>
      <xdr:blipFill rotWithShape="1">
        <a:blip xmlns:r="http://schemas.openxmlformats.org/officeDocument/2006/relationships" r:embed="rId10"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93371" y="1274930"/>
          <a:ext cx="704850" cy="763420"/>
        </a:xfrm>
        <a:prstGeom prst="rect">
          <a:avLst/>
        </a:prstGeom>
      </xdr:spPr>
    </xdr:pic>
    <xdr:clientData/>
  </xdr:twoCellAnchor>
  <xdr:twoCellAnchor editAs="oneCell">
    <xdr:from>
      <xdr:col>1</xdr:col>
      <xdr:colOff>5293</xdr:colOff>
      <xdr:row>9</xdr:row>
      <xdr:rowOff>6193</xdr:rowOff>
    </xdr:from>
    <xdr:to>
      <xdr:col>1</xdr:col>
      <xdr:colOff>704850</xdr:colOff>
      <xdr:row>9</xdr:row>
      <xdr:rowOff>181455</xdr:rowOff>
    </xdr:to>
    <xdr:pic>
      <xdr:nvPicPr>
        <xdr:cNvPr id="12" name="Рисунок 11"/>
        <xdr:cNvPicPr>
          <a:picLocks noChangeAspect="1"/>
        </xdr:cNvPicPr>
      </xdr:nvPicPr>
      <xdr:blipFill rotWithShape="1">
        <a:blip xmlns:r="http://schemas.openxmlformats.org/officeDocument/2006/relationships" r:embed="rId11" cstate="print">
          <a:duotone>
            <a:schemeClr val="bg2">
              <a:shade val="45000"/>
              <a:satMod val="135000"/>
            </a:schemeClr>
            <a:prstClr val="white"/>
          </a:duotone>
          <a:extLst>
            <a:ext uri="{28A0092B-C50C-407E-A947-70E740481C1C}">
              <a14:useLocalDpi xmlns:a14="http://schemas.microsoft.com/office/drawing/2010/main" val="0"/>
            </a:ext>
          </a:extLst>
        </a:blip>
        <a:srcRect b="28302"/>
        <a:stretch/>
      </xdr:blipFill>
      <xdr:spPr>
        <a:xfrm>
          <a:off x="291043" y="2044543"/>
          <a:ext cx="699557" cy="175262"/>
        </a:xfrm>
        <a:prstGeom prst="rect">
          <a:avLst/>
        </a:prstGeom>
      </xdr:spPr>
    </xdr:pic>
    <xdr:clientData/>
  </xdr:twoCellAnchor>
  <xdr:twoCellAnchor editAs="oneCell">
    <xdr:from>
      <xdr:col>1</xdr:col>
      <xdr:colOff>1</xdr:colOff>
      <xdr:row>56</xdr:row>
      <xdr:rowOff>2962</xdr:rowOff>
    </xdr:from>
    <xdr:to>
      <xdr:col>2</xdr:col>
      <xdr:colOff>21166</xdr:colOff>
      <xdr:row>57</xdr:row>
      <xdr:rowOff>10582</xdr:rowOff>
    </xdr:to>
    <xdr:pic>
      <xdr:nvPicPr>
        <xdr:cNvPr id="13" name="Рисунок 12"/>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85751" y="11099587"/>
          <a:ext cx="735540" cy="207645"/>
        </a:xfrm>
        <a:prstGeom prst="rect">
          <a:avLst/>
        </a:prstGeom>
      </xdr:spPr>
    </xdr:pic>
    <xdr:clientData/>
  </xdr:twoCellAnchor>
  <xdr:twoCellAnchor editAs="oneCell">
    <xdr:from>
      <xdr:col>0</xdr:col>
      <xdr:colOff>285749</xdr:colOff>
      <xdr:row>54</xdr:row>
      <xdr:rowOff>179918</xdr:rowOff>
    </xdr:from>
    <xdr:to>
      <xdr:col>2</xdr:col>
      <xdr:colOff>21166</xdr:colOff>
      <xdr:row>55</xdr:row>
      <xdr:rowOff>190290</xdr:rowOff>
    </xdr:to>
    <xdr:pic>
      <xdr:nvPicPr>
        <xdr:cNvPr id="14" name="Рисунок 13"/>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85749" y="10876493"/>
          <a:ext cx="735542" cy="210397"/>
        </a:xfrm>
        <a:prstGeom prst="rect">
          <a:avLst/>
        </a:prstGeom>
      </xdr:spPr>
    </xdr:pic>
    <xdr:clientData/>
  </xdr:twoCellAnchor>
  <xdr:oneCellAnchor>
    <xdr:from>
      <xdr:col>0</xdr:col>
      <xdr:colOff>296333</xdr:colOff>
      <xdr:row>40</xdr:row>
      <xdr:rowOff>0</xdr:rowOff>
    </xdr:from>
    <xdr:ext cx="749829" cy="187113"/>
    <xdr:pic>
      <xdr:nvPicPr>
        <xdr:cNvPr id="15" name="Рисунок 14"/>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231" b="76859"/>
        <a:stretch/>
      </xdr:blipFill>
      <xdr:spPr>
        <a:xfrm>
          <a:off x="286808" y="7981950"/>
          <a:ext cx="749829" cy="187113"/>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M66"/>
  <sheetViews>
    <sheetView showGridLines="0" tabSelected="1" zoomScale="80" zoomScaleNormal="80" zoomScaleSheetLayoutView="85" workbookViewId="0">
      <selection activeCell="D20" sqref="D20:D22"/>
    </sheetView>
  </sheetViews>
  <sheetFormatPr defaultColWidth="8.7109375" defaultRowHeight="12.75" x14ac:dyDescent="0.2"/>
  <cols>
    <col min="1" max="1" width="2" style="1" customWidth="1"/>
    <col min="2" max="2" width="72.7109375" style="1" customWidth="1"/>
    <col min="3" max="3" width="0.7109375" style="1" customWidth="1"/>
    <col min="4" max="4" width="78.28515625" style="1" customWidth="1"/>
    <col min="5" max="5" width="1.28515625" style="1" customWidth="1"/>
    <col min="6" max="6" width="49.5703125" style="1" customWidth="1"/>
    <col min="7" max="7" width="9" style="3" customWidth="1"/>
    <col min="8" max="16384" width="8.7109375" style="1"/>
  </cols>
  <sheetData>
    <row r="1" spans="2:13" ht="13.5" thickBot="1" x14ac:dyDescent="0.25">
      <c r="B1" s="4"/>
      <c r="C1" s="4"/>
      <c r="D1" s="4"/>
      <c r="E1" s="4"/>
      <c r="H1" s="2"/>
      <c r="I1" s="2"/>
      <c r="J1" s="2"/>
      <c r="K1" s="2"/>
      <c r="L1" s="2"/>
      <c r="M1" s="2"/>
    </row>
    <row r="2" spans="2:13" ht="12.75" customHeight="1" x14ac:dyDescent="0.2">
      <c r="B2" s="944" t="s">
        <v>202</v>
      </c>
      <c r="C2" s="945"/>
      <c r="D2" s="946"/>
      <c r="E2" s="4"/>
      <c r="F2" s="938" t="s">
        <v>201</v>
      </c>
      <c r="G2" s="939"/>
    </row>
    <row r="3" spans="2:13" ht="12.75" customHeight="1" x14ac:dyDescent="0.2">
      <c r="B3" s="947"/>
      <c r="C3" s="948"/>
      <c r="D3" s="949"/>
      <c r="E3" s="4"/>
      <c r="F3" s="940"/>
      <c r="G3" s="941"/>
    </row>
    <row r="4" spans="2:13" ht="33.75" customHeight="1" x14ac:dyDescent="0.2">
      <c r="B4" s="947"/>
      <c r="C4" s="948"/>
      <c r="D4" s="949"/>
      <c r="E4" s="6"/>
      <c r="F4" s="940"/>
      <c r="G4" s="941"/>
    </row>
    <row r="5" spans="2:13" ht="16.5" thickBot="1" x14ac:dyDescent="0.25">
      <c r="B5" s="950" t="s">
        <v>908</v>
      </c>
      <c r="C5" s="951"/>
      <c r="D5" s="952"/>
      <c r="E5" s="7"/>
      <c r="F5" s="14"/>
      <c r="G5" s="15"/>
    </row>
    <row r="6" spans="2:13" ht="6" customHeight="1" thickBot="1" x14ac:dyDescent="0.3">
      <c r="B6" s="4"/>
      <c r="C6" s="5"/>
      <c r="D6" s="5"/>
      <c r="E6" s="4"/>
      <c r="F6" s="943"/>
      <c r="G6" s="943"/>
    </row>
    <row r="7" spans="2:13" ht="21" customHeight="1" thickBot="1" x14ac:dyDescent="0.25">
      <c r="B7" s="16"/>
      <c r="C7" s="17"/>
      <c r="D7" s="56"/>
      <c r="E7" s="5"/>
      <c r="F7" s="18" t="s">
        <v>155</v>
      </c>
      <c r="G7" s="19" t="s">
        <v>156</v>
      </c>
    </row>
    <row r="8" spans="2:13" ht="15" customHeight="1" x14ac:dyDescent="0.25">
      <c r="B8" s="8" t="s">
        <v>586</v>
      </c>
      <c r="C8" s="48"/>
      <c r="D8" s="30" t="s">
        <v>759</v>
      </c>
      <c r="E8" s="5"/>
      <c r="F8" s="341" t="s">
        <v>174</v>
      </c>
      <c r="G8" s="342"/>
    </row>
    <row r="9" spans="2:13" ht="15" customHeight="1" x14ac:dyDescent="0.2">
      <c r="B9" s="407" t="s">
        <v>587</v>
      </c>
      <c r="C9" s="29"/>
      <c r="D9" s="724" t="s">
        <v>251</v>
      </c>
      <c r="E9" s="5"/>
      <c r="F9" s="51" t="s">
        <v>590</v>
      </c>
      <c r="G9" s="82">
        <v>1</v>
      </c>
    </row>
    <row r="10" spans="2:13" ht="15" customHeight="1" x14ac:dyDescent="0.2">
      <c r="B10" s="407" t="s">
        <v>588</v>
      </c>
      <c r="C10" s="29"/>
      <c r="D10" s="724" t="s">
        <v>379</v>
      </c>
      <c r="E10" s="5"/>
      <c r="F10" s="51" t="s">
        <v>175</v>
      </c>
      <c r="G10" s="82">
        <v>11</v>
      </c>
    </row>
    <row r="11" spans="2:13" ht="15" customHeight="1" x14ac:dyDescent="0.2">
      <c r="B11" s="942" t="s">
        <v>589</v>
      </c>
      <c r="C11" s="29"/>
      <c r="D11" s="856" t="s">
        <v>867</v>
      </c>
      <c r="E11" s="5"/>
      <c r="F11" s="51" t="s">
        <v>814</v>
      </c>
      <c r="G11" s="82">
        <v>11</v>
      </c>
    </row>
    <row r="12" spans="2:13" ht="15" customHeight="1" x14ac:dyDescent="0.2">
      <c r="B12" s="942"/>
      <c r="C12" s="29"/>
      <c r="D12" s="856" t="s">
        <v>802</v>
      </c>
      <c r="E12" s="5"/>
      <c r="F12" s="51" t="s">
        <v>767</v>
      </c>
      <c r="G12" s="82">
        <v>8</v>
      </c>
    </row>
    <row r="13" spans="2:13" ht="15.75" x14ac:dyDescent="0.2">
      <c r="B13" s="408" t="s">
        <v>607</v>
      </c>
      <c r="C13" s="29"/>
      <c r="D13" s="51"/>
      <c r="E13" s="5"/>
      <c r="F13" s="343" t="s">
        <v>157</v>
      </c>
      <c r="G13" s="344"/>
    </row>
    <row r="14" spans="2:13" ht="18.75" x14ac:dyDescent="0.2">
      <c r="B14" s="408" t="s">
        <v>608</v>
      </c>
      <c r="C14" s="29"/>
      <c r="D14" s="30" t="s">
        <v>591</v>
      </c>
      <c r="E14" s="5"/>
      <c r="F14" s="51" t="s">
        <v>815</v>
      </c>
      <c r="G14" s="82">
        <v>11</v>
      </c>
    </row>
    <row r="15" spans="2:13" ht="15" customHeight="1" x14ac:dyDescent="0.2">
      <c r="B15" s="8" t="s">
        <v>592</v>
      </c>
      <c r="C15" s="29"/>
      <c r="D15" s="51" t="s">
        <v>761</v>
      </c>
      <c r="E15" s="5"/>
      <c r="F15" s="51" t="s">
        <v>587</v>
      </c>
      <c r="G15" s="82">
        <v>1</v>
      </c>
    </row>
    <row r="16" spans="2:13" ht="15.75" x14ac:dyDescent="0.25">
      <c r="B16" s="942" t="s">
        <v>546</v>
      </c>
      <c r="C16" s="29"/>
      <c r="D16" s="51" t="s">
        <v>762</v>
      </c>
      <c r="E16" s="5"/>
      <c r="F16" s="343" t="s">
        <v>158</v>
      </c>
      <c r="G16" s="11"/>
    </row>
    <row r="17" spans="2:7" ht="15" customHeight="1" x14ac:dyDescent="0.2">
      <c r="B17" s="942"/>
      <c r="C17" s="29"/>
      <c r="D17" s="51" t="s">
        <v>866</v>
      </c>
      <c r="E17" s="4"/>
      <c r="F17" s="51" t="s">
        <v>177</v>
      </c>
      <c r="G17" s="82">
        <v>12</v>
      </c>
    </row>
    <row r="18" spans="2:7" ht="15" customHeight="1" x14ac:dyDescent="0.25">
      <c r="B18" s="942"/>
      <c r="C18" s="29"/>
      <c r="D18" s="51" t="s">
        <v>802</v>
      </c>
      <c r="E18" s="4"/>
      <c r="F18" s="343" t="s">
        <v>159</v>
      </c>
      <c r="G18" s="9"/>
    </row>
    <row r="19" spans="2:7" ht="15" customHeight="1" x14ac:dyDescent="0.2">
      <c r="B19" s="8" t="s">
        <v>593</v>
      </c>
      <c r="C19" s="29"/>
      <c r="D19" s="30" t="s">
        <v>804</v>
      </c>
      <c r="E19" s="4"/>
      <c r="F19" s="51" t="s">
        <v>176</v>
      </c>
      <c r="G19" s="82">
        <v>2</v>
      </c>
    </row>
    <row r="20" spans="2:7" ht="15" customHeight="1" x14ac:dyDescent="0.2">
      <c r="B20" s="942" t="s">
        <v>904</v>
      </c>
      <c r="C20" s="29"/>
      <c r="D20" s="942" t="s">
        <v>195</v>
      </c>
      <c r="E20" s="4"/>
      <c r="F20" s="51" t="s">
        <v>178</v>
      </c>
      <c r="G20" s="82">
        <v>12</v>
      </c>
    </row>
    <row r="21" spans="2:7" ht="15" customHeight="1" x14ac:dyDescent="0.25">
      <c r="B21" s="942"/>
      <c r="C21" s="29"/>
      <c r="D21" s="942"/>
      <c r="E21" s="4"/>
      <c r="F21" s="343" t="s">
        <v>160</v>
      </c>
      <c r="G21" s="9"/>
    </row>
    <row r="22" spans="2:7" ht="15" customHeight="1" x14ac:dyDescent="0.2">
      <c r="B22" s="942"/>
      <c r="C22" s="29"/>
      <c r="D22" s="942"/>
      <c r="E22" s="4"/>
      <c r="F22" s="51" t="s">
        <v>816</v>
      </c>
      <c r="G22" s="82">
        <v>11</v>
      </c>
    </row>
    <row r="23" spans="2:7" ht="15" customHeight="1" x14ac:dyDescent="0.2">
      <c r="B23" s="57" t="s">
        <v>594</v>
      </c>
      <c r="C23" s="29"/>
      <c r="D23" s="955" t="s">
        <v>907</v>
      </c>
      <c r="E23" s="4"/>
      <c r="F23" s="51" t="s">
        <v>179</v>
      </c>
      <c r="G23" s="82">
        <v>12</v>
      </c>
    </row>
    <row r="24" spans="2:7" ht="15" customHeight="1" x14ac:dyDescent="0.2">
      <c r="B24" s="942" t="s">
        <v>905</v>
      </c>
      <c r="C24" s="29"/>
      <c r="D24" s="955"/>
      <c r="E24" s="4"/>
      <c r="F24" s="51" t="s">
        <v>197</v>
      </c>
      <c r="G24" s="82">
        <v>7</v>
      </c>
    </row>
    <row r="25" spans="2:7" ht="15" customHeight="1" x14ac:dyDescent="0.25">
      <c r="B25" s="942"/>
      <c r="C25" s="29"/>
      <c r="D25" s="955"/>
      <c r="E25" s="4"/>
      <c r="F25" s="343" t="s">
        <v>161</v>
      </c>
      <c r="G25" s="9"/>
    </row>
    <row r="26" spans="2:7" ht="15" customHeight="1" x14ac:dyDescent="0.2">
      <c r="B26" s="942"/>
      <c r="C26" s="29"/>
      <c r="D26" s="30" t="s">
        <v>805</v>
      </c>
      <c r="E26" s="4"/>
      <c r="F26" s="345"/>
      <c r="G26" s="82"/>
    </row>
    <row r="27" spans="2:7" ht="15" customHeight="1" x14ac:dyDescent="0.25">
      <c r="B27" s="57" t="s">
        <v>595</v>
      </c>
      <c r="C27" s="29"/>
      <c r="D27" s="942" t="s">
        <v>698</v>
      </c>
      <c r="E27" s="4"/>
      <c r="F27" s="343" t="s">
        <v>162</v>
      </c>
      <c r="G27" s="9"/>
    </row>
    <row r="28" spans="2:7" ht="15" customHeight="1" x14ac:dyDescent="0.2">
      <c r="B28" s="942" t="s">
        <v>221</v>
      </c>
      <c r="C28" s="29"/>
      <c r="D28" s="942"/>
      <c r="E28" s="4"/>
      <c r="F28" s="346" t="s">
        <v>460</v>
      </c>
      <c r="G28" s="347">
        <v>11</v>
      </c>
    </row>
    <row r="29" spans="2:7" ht="15" customHeight="1" x14ac:dyDescent="0.2">
      <c r="B29" s="942"/>
      <c r="C29" s="29"/>
      <c r="D29" s="942"/>
      <c r="E29" s="4"/>
      <c r="F29" s="346" t="s">
        <v>216</v>
      </c>
      <c r="G29" s="347">
        <v>5</v>
      </c>
    </row>
    <row r="30" spans="2:7" ht="15" customHeight="1" x14ac:dyDescent="0.25">
      <c r="B30" s="57" t="s">
        <v>597</v>
      </c>
      <c r="C30" s="29"/>
      <c r="D30" s="723"/>
      <c r="E30" s="4"/>
      <c r="F30" s="343" t="s">
        <v>596</v>
      </c>
      <c r="G30" s="9"/>
    </row>
    <row r="31" spans="2:7" ht="15" customHeight="1" x14ac:dyDescent="0.2">
      <c r="B31" s="954" t="s">
        <v>181</v>
      </c>
      <c r="C31" s="29"/>
      <c r="D31" s="30" t="s">
        <v>806</v>
      </c>
      <c r="E31" s="4"/>
      <c r="F31" s="345" t="s">
        <v>598</v>
      </c>
      <c r="G31" s="82">
        <v>1</v>
      </c>
    </row>
    <row r="32" spans="2:7" ht="15" customHeight="1" x14ac:dyDescent="0.2">
      <c r="B32" s="954"/>
      <c r="C32" s="29"/>
      <c r="D32" s="86"/>
      <c r="E32" s="4"/>
      <c r="F32" s="345" t="s">
        <v>599</v>
      </c>
      <c r="G32" s="82">
        <v>1</v>
      </c>
    </row>
    <row r="33" spans="2:7" ht="15" customHeight="1" x14ac:dyDescent="0.2">
      <c r="B33" s="57" t="s">
        <v>760</v>
      </c>
      <c r="C33" s="29"/>
      <c r="D33" s="30" t="s">
        <v>807</v>
      </c>
      <c r="E33" s="4"/>
      <c r="F33" s="343" t="s">
        <v>163</v>
      </c>
      <c r="G33" s="12"/>
    </row>
    <row r="34" spans="2:7" ht="15" customHeight="1" x14ac:dyDescent="0.2">
      <c r="B34" s="956" t="s">
        <v>906</v>
      </c>
      <c r="C34" s="29"/>
      <c r="D34" s="89"/>
      <c r="E34" s="4"/>
      <c r="F34" s="345" t="s">
        <v>269</v>
      </c>
      <c r="G34" s="82">
        <v>9</v>
      </c>
    </row>
    <row r="35" spans="2:7" ht="15" customHeight="1" x14ac:dyDescent="0.2">
      <c r="B35" s="956"/>
      <c r="C35" s="29"/>
      <c r="D35" s="30" t="s">
        <v>808</v>
      </c>
      <c r="E35" s="4"/>
      <c r="F35" s="345" t="s">
        <v>234</v>
      </c>
      <c r="G35" s="82">
        <v>13</v>
      </c>
    </row>
    <row r="36" spans="2:7" ht="15" customHeight="1" x14ac:dyDescent="0.2">
      <c r="B36" s="724"/>
      <c r="C36" s="29"/>
      <c r="D36" s="89"/>
      <c r="E36" s="4"/>
      <c r="F36" s="345" t="s">
        <v>180</v>
      </c>
      <c r="G36" s="82">
        <v>12</v>
      </c>
    </row>
    <row r="37" spans="2:7" ht="15" customHeight="1" x14ac:dyDescent="0.2">
      <c r="B37" s="57" t="s">
        <v>801</v>
      </c>
      <c r="C37" s="29"/>
      <c r="D37" s="30" t="s">
        <v>809</v>
      </c>
      <c r="E37" s="4"/>
      <c r="F37" s="345" t="s">
        <v>196</v>
      </c>
      <c r="G37" s="82">
        <v>7</v>
      </c>
    </row>
    <row r="38" spans="2:7" ht="15" customHeight="1" x14ac:dyDescent="0.25">
      <c r="B38" s="724" t="s">
        <v>770</v>
      </c>
      <c r="C38" s="29"/>
      <c r="D38" s="89"/>
      <c r="E38" s="4"/>
      <c r="F38" s="343" t="s">
        <v>164</v>
      </c>
      <c r="G38" s="11"/>
    </row>
    <row r="39" spans="2:7" ht="16.5" customHeight="1" x14ac:dyDescent="0.2">
      <c r="B39" s="724" t="s">
        <v>776</v>
      </c>
      <c r="C39" s="29"/>
      <c r="D39" s="30" t="s">
        <v>810</v>
      </c>
      <c r="E39" s="4"/>
      <c r="F39" s="346" t="s">
        <v>236</v>
      </c>
      <c r="G39" s="347">
        <v>11</v>
      </c>
    </row>
    <row r="40" spans="2:7" ht="15" customHeight="1" x14ac:dyDescent="0.2">
      <c r="B40" s="942"/>
      <c r="C40" s="29"/>
      <c r="D40" s="89"/>
      <c r="E40" s="4"/>
      <c r="F40" s="343" t="s">
        <v>165</v>
      </c>
      <c r="G40" s="12"/>
    </row>
    <row r="41" spans="2:7" ht="15" customHeight="1" x14ac:dyDescent="0.25">
      <c r="B41" s="942"/>
      <c r="C41" s="29"/>
      <c r="D41" s="30" t="s">
        <v>811</v>
      </c>
      <c r="E41" s="4"/>
      <c r="F41" s="349" t="s">
        <v>181</v>
      </c>
      <c r="G41" s="82">
        <v>6</v>
      </c>
    </row>
    <row r="42" spans="2:7" ht="15" customHeight="1" thickBot="1" x14ac:dyDescent="0.3">
      <c r="B42" s="953"/>
      <c r="C42" s="348"/>
      <c r="D42" s="788"/>
      <c r="E42" s="4"/>
      <c r="F42" s="409" t="s">
        <v>607</v>
      </c>
      <c r="G42" s="82">
        <v>1</v>
      </c>
    </row>
    <row r="43" spans="2:7" ht="31.15" customHeight="1" x14ac:dyDescent="0.25">
      <c r="E43" s="4"/>
      <c r="F43" s="410" t="s">
        <v>609</v>
      </c>
      <c r="G43" s="82">
        <v>1</v>
      </c>
    </row>
    <row r="44" spans="2:7" ht="15" customHeight="1" x14ac:dyDescent="0.2">
      <c r="E44" s="4"/>
      <c r="F44" s="343" t="s">
        <v>166</v>
      </c>
      <c r="G44" s="12"/>
    </row>
    <row r="45" spans="2:7" ht="15" customHeight="1" x14ac:dyDescent="0.2">
      <c r="F45" s="51" t="s">
        <v>187</v>
      </c>
      <c r="G45" s="82">
        <v>3</v>
      </c>
    </row>
    <row r="46" spans="2:7" ht="15" customHeight="1" x14ac:dyDescent="0.2">
      <c r="F46" s="346" t="s">
        <v>200</v>
      </c>
      <c r="G46" s="347">
        <v>11</v>
      </c>
    </row>
    <row r="47" spans="2:7" ht="15" customHeight="1" x14ac:dyDescent="0.2">
      <c r="F47" s="346" t="s">
        <v>235</v>
      </c>
      <c r="G47" s="347">
        <v>11</v>
      </c>
    </row>
    <row r="48" spans="2:7" ht="15" customHeight="1" x14ac:dyDescent="0.2">
      <c r="F48" s="345" t="s">
        <v>51</v>
      </c>
      <c r="G48" s="82">
        <v>12</v>
      </c>
    </row>
    <row r="49" spans="6:7" ht="15" customHeight="1" x14ac:dyDescent="0.25">
      <c r="F49" s="349" t="s">
        <v>182</v>
      </c>
      <c r="G49" s="13" t="s">
        <v>600</v>
      </c>
    </row>
    <row r="50" spans="6:7" ht="15" customHeight="1" x14ac:dyDescent="0.2">
      <c r="F50" s="345" t="s">
        <v>183</v>
      </c>
      <c r="G50" s="82">
        <v>14</v>
      </c>
    </row>
    <row r="51" spans="6:7" ht="15" customHeight="1" x14ac:dyDescent="0.2">
      <c r="F51" s="343" t="s">
        <v>167</v>
      </c>
      <c r="G51" s="12"/>
    </row>
    <row r="52" spans="6:7" ht="15" customHeight="1" x14ac:dyDescent="0.2">
      <c r="F52" s="345" t="s">
        <v>184</v>
      </c>
      <c r="G52" s="82">
        <v>16</v>
      </c>
    </row>
    <row r="53" spans="6:7" ht="15" customHeight="1" x14ac:dyDescent="0.2">
      <c r="F53" s="343" t="s">
        <v>168</v>
      </c>
      <c r="G53" s="12"/>
    </row>
    <row r="54" spans="6:7" ht="15" customHeight="1" x14ac:dyDescent="0.2">
      <c r="F54" s="345" t="s">
        <v>185</v>
      </c>
      <c r="G54" s="82">
        <v>12</v>
      </c>
    </row>
    <row r="55" spans="6:7" ht="15" customHeight="1" x14ac:dyDescent="0.2">
      <c r="F55" s="345" t="s">
        <v>186</v>
      </c>
      <c r="G55" s="82">
        <v>12</v>
      </c>
    </row>
    <row r="56" spans="6:7" ht="15" customHeight="1" x14ac:dyDescent="0.2">
      <c r="F56" s="343" t="s">
        <v>169</v>
      </c>
      <c r="G56" s="31"/>
    </row>
    <row r="57" spans="6:7" ht="15" customHeight="1" x14ac:dyDescent="0.2">
      <c r="F57" s="51" t="s">
        <v>188</v>
      </c>
      <c r="G57" s="82">
        <v>4</v>
      </c>
    </row>
    <row r="58" spans="6:7" ht="15" customHeight="1" x14ac:dyDescent="0.2">
      <c r="F58" s="350" t="s">
        <v>170</v>
      </c>
      <c r="G58" s="12"/>
    </row>
    <row r="59" spans="6:7" ht="15" customHeight="1" x14ac:dyDescent="0.2">
      <c r="F59" s="345" t="s">
        <v>189</v>
      </c>
      <c r="G59" s="82">
        <v>12</v>
      </c>
    </row>
    <row r="60" spans="6:7" ht="15" customHeight="1" x14ac:dyDescent="0.2">
      <c r="F60" s="343" t="s">
        <v>171</v>
      </c>
      <c r="G60" s="12"/>
    </row>
    <row r="61" spans="6:7" ht="15" customHeight="1" x14ac:dyDescent="0.25">
      <c r="F61" s="349"/>
      <c r="G61" s="10"/>
    </row>
    <row r="62" spans="6:7" ht="15" customHeight="1" x14ac:dyDescent="0.2">
      <c r="F62" s="345" t="s">
        <v>198</v>
      </c>
      <c r="G62" s="82">
        <v>7</v>
      </c>
    </row>
    <row r="63" spans="6:7" ht="15" customHeight="1" x14ac:dyDescent="0.2">
      <c r="F63" s="343" t="s">
        <v>172</v>
      </c>
      <c r="G63" s="12"/>
    </row>
    <row r="64" spans="6:7" ht="15" x14ac:dyDescent="0.2">
      <c r="F64" s="345" t="s">
        <v>51</v>
      </c>
      <c r="G64" s="82">
        <v>12</v>
      </c>
    </row>
    <row r="65" spans="6:7" ht="15" x14ac:dyDescent="0.2">
      <c r="F65" s="343" t="s">
        <v>173</v>
      </c>
      <c r="G65" s="12"/>
    </row>
    <row r="66" spans="6:7" ht="15.75" thickBot="1" x14ac:dyDescent="0.25">
      <c r="F66" s="796" t="s">
        <v>190</v>
      </c>
      <c r="G66" s="83">
        <v>16</v>
      </c>
    </row>
  </sheetData>
  <mergeCells count="15">
    <mergeCell ref="B40:B42"/>
    <mergeCell ref="B24:B26"/>
    <mergeCell ref="B28:B29"/>
    <mergeCell ref="B31:B32"/>
    <mergeCell ref="D23:D25"/>
    <mergeCell ref="B34:B35"/>
    <mergeCell ref="D27:D29"/>
    <mergeCell ref="F2:G4"/>
    <mergeCell ref="B20:B22"/>
    <mergeCell ref="B16:B18"/>
    <mergeCell ref="F6:G6"/>
    <mergeCell ref="B2:D4"/>
    <mergeCell ref="B5:D5"/>
    <mergeCell ref="B11:B12"/>
    <mergeCell ref="D20:D22"/>
  </mergeCells>
  <hyperlinks>
    <hyperlink ref="B31" location="'Подсистема (4)'!A1" display="4.1. Подсистема для Фасада"/>
    <hyperlink ref="B15" location="'Водосточные системы (2)'!A1" display="2. ВОДОСТОЧНАЯ СИСТЕМА"/>
    <hyperlink ref="B19" location="'Софиты (3)'!A1" display="3. СОФИТЫ"/>
    <hyperlink ref="B23" location="'ФАСАДЫ (4)'!A1" display="4. ФАСАД "/>
    <hyperlink ref="B30" location="'Подсистема (6)'!A1" display="6. ПОДСИСТЕМА"/>
    <hyperlink ref="D26" location="'Комплектующие для ВС (12)'!A1" display="12. КОМПЛЕКТУЮЩИЕ К ВОДОСТОЧНОЙ СИСТЕМЕ"/>
    <hyperlink ref="F9:G9" location="'Комплектующие для кровли (8)'!A1" display="SOFFITO"/>
    <hyperlink ref="F19:G19" location="'Водосточные системы (1)'!A1" display="Водосточные системы"/>
    <hyperlink ref="F41:G41" location="'Подсистема (4)'!A1" display="Подсистема для Фасада"/>
    <hyperlink ref="B16" location="'Водосточные системы (1)'!A1" display="1.1. Водосточная система с покрытием PURAL, PURAL MATT, по карте RAL, ОЦИНКОВКА, из ЦИНК-ТИТАНА, из МЕДИ"/>
    <hyperlink ref="B20" location="'Софиты (2)'!A1" display="Софит СТАЛЬ с покрытием PE, PURAL, PURAL MATT, PRINTECH; АЛЮМИНИЙ с покрытием PE, PE МАТТ; МЕДЬ"/>
    <hyperlink ref="D23" location="'Аксессуары для кровли (9)'!A1" display="StopMOSS; Гвозди Ершенные; Аэратор пластиковый &quot;Специальный&quot;; Аэратор пластиковый &quot;Стандартный&quot;; Снегозадержатель БИТ; Снегозадержатель МЕТ"/>
    <hyperlink ref="D27" location="'Комплектующие для ВС (11)'!A1" display="Хомут/Метиз (оцинкованный, омедненный)/Декоративная накладка для хомута трубы/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F24" location="'Фартуки (гладкие листы) (7)'!A1" display="Гл.лист"/>
    <hyperlink ref="F28" location="'Комплектующие для кровли (11)'!A1" display="Колпачки декоративные / Кляммеры / Корректор"/>
    <hyperlink ref="B24" location="'ФАСАДЫ (3)'!A1" display="3.1. Фасад СТАЛЬ с покрытием PE, PURAL, PURAL MATT, PRINTECH; АЛЮМИНИЙ с покрытием PE, PE MATT."/>
    <hyperlink ref="F45:G45" location="'Софиты (2)'!A1" display="Софит металлический"/>
    <hyperlink ref="F50:G50" location="'Прочие (12)'!A1" display="Стенды"/>
    <hyperlink ref="F52:G52" location="'Прочие (12)'!A1" display="Тара"/>
    <hyperlink ref="F57:G57" location="'ФАСАДЫ (3)'!A1" display="Фасад металлический"/>
    <hyperlink ref="F29" location="'Комп. к Софитам_Фасадам (5)'!A1" display="Комплектующие к Софитам/Фасадам"/>
    <hyperlink ref="B27" location="'Комп. к Софитам_Фасадам (5)'!A1" display="5. КОМПЛЕКТУЮЩИЕ К СОФИТАМ И ФАСАДАМ "/>
    <hyperlink ref="B28:B29" location="'Комп. к Софитам_Фасадам (5)'!A1" display="Универсальные комплектующие/ Комплектующие к Софитам/Комплектующие к Фасадам"/>
    <hyperlink ref="B31:B32" location="'Подсистема (6)'!A1" display="Подсистема для Фасада"/>
    <hyperlink ref="F9" location="'AQUAVENT (1)'!A1" display="AQUAVENT"/>
    <hyperlink ref="F17" location="'Комплектующие для ВС (12)'!A1" display="Болты"/>
    <hyperlink ref="F34" location="'Металлочерепица (9)'!A1" display="Металлочерепица"/>
    <hyperlink ref="F41" location="'Подсистема (6)'!A1" display="Подсистема для Фасада"/>
    <hyperlink ref="F50" location="'Демонстрационные материалы (14)'!A1" display="Стенды"/>
    <hyperlink ref="F52" location="'Тара (16)'!A1" display="Тара"/>
    <hyperlink ref="F57" location="'ФАСАДЫ (4)'!A1" display="Фасад металлический"/>
    <hyperlink ref="G9" location="'AQUAVENT (1)'!A1" display="'AQUAVENT (1)'!A1"/>
    <hyperlink ref="G28" location="'Комплектующие для кровли (11)'!A1" display="'Комплектующие для кровли (11)'!A1"/>
    <hyperlink ref="G29" location="'Комп. к Софитам_Фасадам (5)'!A1" display="'Комп. к Софитам_Фасадам (5)'!A1"/>
    <hyperlink ref="G41" location="'Подсистема (6)'!A1" display="'Подсистема (6)'!A1"/>
    <hyperlink ref="G50" location="'Демонстрационные материалы (14)'!A1" display="'Демонстрационные материалы (14)'!A1"/>
    <hyperlink ref="G52" location="'Тара (16)'!A1" display="'Тара (16)'!A1"/>
    <hyperlink ref="D31" location="'Модульные ограждения (13)'!A1" display="13. МОДУЛЬНЫЕ ОГРАЖДЕНИЯ"/>
    <hyperlink ref="D33" location="'Демонстрационные материалы (14)'!A1" display="14. ДЕМОНСТРАЦИОННЫЕ МАТЕРИАЛЫ"/>
    <hyperlink ref="D35" location="'Сопутствующие товары (15)'!A1" display="15. СОПУТСТВУЮЩИЕ ТОВАРЫ"/>
    <hyperlink ref="F35" location="'Модульные ограждения (13)'!Print_Area" display="Модульные ограждения"/>
    <hyperlink ref="D39" location="'Под заказ (17)'!A1" display="17. ПЕРЕЧЕНЬ ПРОДУКЦИИ &quot;ПОД ЗАКАЗ&quot;"/>
    <hyperlink ref="D37" location="'Тара (16)'!A1" display="16. ТАРА И УПАКОВКА"/>
    <hyperlink ref="D14" location="'Модульный профиль (10)'!A1" display="10. МОДУЛЬНЫЙ ПРОФИЛЬ"/>
    <hyperlink ref="B8" location="'AQUAVENT (1)'!A1" display="1. AQUAVENT"/>
    <hyperlink ref="B9" location="'AQUAVENT (1)'!A1" display="Аэроэлемент конька  AQUAVENT ROLL "/>
    <hyperlink ref="B10" location="'AQUAVENT (1)'!A1" display="Лента AQUAVENT BAND-SOLO / Лента AQUAVENT BAND-DUO"/>
    <hyperlink ref="B11" location="'AQUAVENT (1)'!A1" display="Диффузионная мембрана AQUAVENT 110 / Диффузионная мембрана AQUAVENT 150"/>
    <hyperlink ref="F15" location="'AQUAVENT (1)'!A1" display="Аэроэлемент конька  AQUAVENT ROLL "/>
    <hyperlink ref="F42" location="'AQUAVENT (1)'!A1" display="Плёнка параизоляционная армированная AQUAVENT STOP REFLEX"/>
    <hyperlink ref="F43" location="'AQUAVENT (1)'!A1" display="Плёнка параизоляционная плёнка AQUAVENT STOP"/>
    <hyperlink ref="F10" location="'Комплектующие для кровли (11)'!A1" display="SOFFITO"/>
    <hyperlink ref="G10" location="'Комплектующие для кровли (11)'!A1" display="'Комплектующие для кровли (11)'!A1"/>
    <hyperlink ref="F31:G31" location="'Комплектующие для ВС (11)'!A1" display="Декоративная накладка для хомута трубы"/>
    <hyperlink ref="F32" location="'AQUAVENT (1)'!A1" display="Лента AQUAVENT BAND-DUO"/>
    <hyperlink ref="B13" location="'AQUAVENT (1)'!A1" display="Плёнка параизоляционная армированная AQUAVENT STOP REFLEX"/>
    <hyperlink ref="B14" location="'AQUAVENT (1)'!A1" display="Плёнка параизоляционная плёнка AQUAVENT STOP"/>
    <hyperlink ref="B16:B18" location="'Водосточные системы (2)'!A1" display="Водосточная система с покрытием PE, PU, PURAL, PURAL MATT/по карте RAL/ОЦИНКОВКА/из МЕДИ                                                                                               Временный водосток (стартовый комплект/дополнительный комплект)"/>
    <hyperlink ref="B20:B22" location="'Софиты (3)'!A1" display="Софит СТАЛЬ с покрытием PE, PURAL, PURAL MATT, PRINTECH/АЛЮМИНИЙ с покрытием PE, PE МАТТ/МЕДЬ"/>
    <hyperlink ref="B24:B26" location="'ФАСАДЫ (4)'!A1" display="Фасад СТАЛЬ с покрытием PE, PURAL, PURAL MATT, PRINTECH/АЛЮМИНИЙ с покрытием PE, PE MATT."/>
    <hyperlink ref="D27:D30" location="'Комплектующие для ВС (12)'!A1" display="Шайба резиновая/Уплотнитель резиновый для заглушки/Уплотнитель резиновый для соединителя желоба/Соединитель желоба/Элемент жесткости/Гайки/Болты/Винты/Саморезы/Заклепки"/>
    <hyperlink ref="G15" location="'AQUAVENT (1)'!A1" display="'AQUAVENT (1)'!A1"/>
    <hyperlink ref="G32" location="'AQUAVENT (1)'!A1" display="'AQUAVENT (1)'!A1"/>
    <hyperlink ref="G42:G43" location="'Подсистема (4)'!A1" display="Подсистема для Фасада"/>
    <hyperlink ref="F19" location="'Водосточные системы (2)'!A1" display="Водосточные системы"/>
    <hyperlink ref="F31" location="'AQUAVENT (1)'!A1" display="Лента AQUAVENT BAND-SOLO"/>
    <hyperlink ref="G19" location="'Водосточные системы (2)'!A1" display="'Водосточные системы (2)'!A1"/>
    <hyperlink ref="G31" location="'AQUAVENT (1)'!A1" display="'AQUAVENT (1)'!A1"/>
    <hyperlink ref="G42" location="'AQUAVENT (1)'!A1" display="'AQUAVENT (1)'!A1"/>
    <hyperlink ref="G43" location="'AQUAVENT (1)'!A1" display="'AQUAVENT (1)'!A1"/>
    <hyperlink ref="F45" location="'Софиты (3)'!A1" display="Софит металлический"/>
    <hyperlink ref="G45" location="'Софиты (3)'!A1" display="'Софиты (3)'!A1"/>
    <hyperlink ref="G57" location="'ФАСАДЫ (4)'!A1" display="'ФАСАДЫ (4)'!A1"/>
    <hyperlink ref="D8" location="'Металлочерепица (9)'!A1" display="9. МЕТАЛЛОЧЕРЕПИЦА"/>
    <hyperlink ref="D9" location="'Металлочерепица (9)'!A1" display="Металлочерепица Стокгольм"/>
    <hyperlink ref="D10" location="'Металлочерепица (9)'!A1" display="Металлочерепица Гетеборг"/>
    <hyperlink ref="B33" location="'Фартуки (гладкие листы) (7)'!A1" display="7. ФАРТУКИ / ГЛ.ЛИСТЫ"/>
    <hyperlink ref="B34" location="'Фартуки (гладкие листы) (6)'!A1" display="Фартуки/Гл.листы (штрипс) СТАЛЬ с покрытием PE, PURAL, PURAL MAT, PRINTECH, MICA BT/АЛЮМИНИЙ с покрытием PE, PE MATT/по карте RAL/ОЦИНКОВКА/из ЦИНК-ТИТАНА/из МЕДИ"/>
    <hyperlink ref="D20" location="'Комплектующие для кровли (8)'!A1" display="Решетки вентиляционные/Колпачки декоративные/Кляммеры/SOFFITO/Клей TEC-7/Краска-Спрей/Кронштейн стандартный/Отвод антивандальный"/>
    <hyperlink ref="D19" location="'Комплектующие для кровли (11)'!A1" display="11. КОМПЛЕКТУЮЩИЕ ДЛЯ КРОВЛИ"/>
    <hyperlink ref="B34:B36" location="'Фартуки (гладкие листы) (7)'!A1" display="Фартуки/Гл.листы (штрипс) СТАЛЬ с покрытием PE, PURAL, PURAL MAT, PRINTECH, MICA BT/АЛЮМИНИЙ с покрытием PE, PE MATT/по карте RAL/ОЦИНКОВКА/из ЦИНК-ТИТАНА/из МЕДИ"/>
    <hyperlink ref="B37" location="'AQUACLICK (8)'!A1" display="8. AQUACLICK"/>
    <hyperlink ref="B38" location="'AQUACLICK (8)'!A1" display="Панели AQUACLICK"/>
    <hyperlink ref="B39" location="'AQUACLICK (8)'!A1" display="Комплектующие AQUACLICK"/>
    <hyperlink ref="D15" location="'Модульный профиль (10)'!A1" display="Модульный профиль Стокгольм"/>
    <hyperlink ref="D16" location="'Модульный профиль (10)'!A1" display="Модульный профиль Гетеборг"/>
    <hyperlink ref="D20:D21" location="'Комплектующие для кровли (11)'!A1" display="Решетки вентиляционные/Колпачки декоративные/Кляммеры/SOFFITO/Клей TEC-7/Краска-Спрей/Кронштейн стандартный/Отвод антивандальный"/>
    <hyperlink ref="D41" location="'Матрица цветов (18)'!A1" display="18. МАТРИЦА ЦВЕТОВ"/>
    <hyperlink ref="G11" location="'Комплектующие для кровли (11)'!A1" display="'Комплектующие для кровли (11)'!A1"/>
    <hyperlink ref="F11" location="'Комплектующие для кровли (11)'!A1" display="SOFFITO"/>
    <hyperlink ref="F12" location="'AQUACLICK (8)'!A1" display="AQUACLICK"/>
    <hyperlink ref="G12" location="'AQUACLICK (8)'!A1" display="AQUACLICK"/>
    <hyperlink ref="F14" location="'Комплектующие для кровли (11)'!A1" display="SOFFITO"/>
    <hyperlink ref="G14" location="'Комплектующие для кровли (11)'!A1" display="'Комплектующие для кровли (11)'!A1"/>
    <hyperlink ref="G17" location="'Комплектующие для ВС (12)'!A1" display="Болты"/>
    <hyperlink ref="F20" location="'Комплектующие для ВС (12)'!A1" display="Болты"/>
    <hyperlink ref="G20" location="'Комплектующие для ВС (12)'!A1" display="Болты"/>
    <hyperlink ref="G22" location="'Комплектующие для кровли (11)'!A1" display="'Комплектующие для кровли (11)'!A1"/>
    <hyperlink ref="F22" location="'Комплектующие для кровли (11)'!A1" display="SOFFITO"/>
    <hyperlink ref="F23" location="'Комплектующие для ВС (12)'!A1" display="Болты"/>
    <hyperlink ref="G23" location="'Комплектующие для ВС (12)'!A1" display="Болты"/>
    <hyperlink ref="G24" location="'Фартуки (гладкие листы) (7)'!A1" display="Гл.лист"/>
    <hyperlink ref="G34" location="'Металлочерепица (9)'!A1" display="Металлочерепица"/>
    <hyperlink ref="G35" location="'Модульные ограждения (13)'!Print_Area" display="Модульные ограждения"/>
    <hyperlink ref="F36" location="'Комплектующие для ВС (12)'!A1" display="Болты"/>
    <hyperlink ref="G36" location="'Комплектующие для ВС (12)'!A1" display="Болты"/>
    <hyperlink ref="F37" location="'Фартуки (гладкие листы) (7)'!A1" display="Гл.лист"/>
    <hyperlink ref="G37" location="'Фартуки (гладкие листы) (7)'!A1" display="Гл.лист"/>
    <hyperlink ref="G39" location="'Комплектующие для кровли (11)'!A1" display="'Комплектующие для кровли (11)'!A1"/>
    <hyperlink ref="F39" location="'Комплектующие для кровли (11)'!A1" display="Колпачки декоративные / Кляммеры / Корректор"/>
    <hyperlink ref="G46" location="'Комплектующие для кровли (11)'!A1" display="'Комплектующие для кровли (11)'!A1"/>
    <hyperlink ref="G47" location="'Комплектующие для кровли (11)'!A1" display="'Комплектующие для кровли (11)'!A1"/>
    <hyperlink ref="F46" location="'Комплектующие для кровли (11)'!A1" display="Колпачки декоративные / Кляммеры / Корректор"/>
    <hyperlink ref="F47" location="'Комплектующие для кровли (11)'!A1" display="Колпачки декоративные / Кляммеры / Корректор"/>
    <hyperlink ref="G48" location="'Комплектующие для ВС (12)'!A1" display="Болты"/>
    <hyperlink ref="F48" location="'Комплектующие для ВС (12)'!A1" display="Болты"/>
    <hyperlink ref="G54" location="'Комплектующие для ВС (12)'!A1" display="Болты"/>
    <hyperlink ref="G55" location="'Комплектующие для ВС (12)'!A1" display="Болты"/>
    <hyperlink ref="F54" location="'Комплектующие для ВС (12)'!A1" display="Болты"/>
    <hyperlink ref="F55" location="'Комплектующие для ВС (12)'!A1" display="Болты"/>
    <hyperlink ref="G59" location="'Комплектующие для ВС (12)'!A1" display="Болты"/>
    <hyperlink ref="F59" location="'Комплектующие для ВС (12)'!A1" display="Болты"/>
    <hyperlink ref="G64" location="'Комплектующие для ВС (12)'!A1" display="Болты"/>
    <hyperlink ref="F64" location="'Комплектующие для ВС (12)'!A1" display="Болты"/>
    <hyperlink ref="F66:G66" location="'Прочие (12)'!A1" display="Тара"/>
    <hyperlink ref="F62" location="'Фартуки (гладкие листы) (7)'!A1" display="Гл.лист"/>
    <hyperlink ref="G62" location="'Фартуки (гладкие листы) (7)'!A1" display="Гл.лист"/>
    <hyperlink ref="D12" location="'Металлочерепица (9)'!A1" display="Комплектующие"/>
    <hyperlink ref="D18" location="'Модульный профиль (10)'!A1" display="Комплектующие"/>
    <hyperlink ref="D17" location="'Модульный профиль (10)'!A1" display="Модульный профиль Гетеборг"/>
    <hyperlink ref="D11" location="'Металлочерепица (9)'!A1" display="Металлочерепица Гетеборг"/>
    <hyperlink ref="D23:D25" location="'Комплектующие для кровли (11)'!Print_Area" display="StopMOSS/Гвозди Ершенные/Аэратор пластиковый &quot;Специальный&quot;/Аэратор пластиковый &quot;Стандартный&quot;/Снегозадержатель БИТ"/>
  </hyperlinks>
  <pageMargins left="0.23622047244094491" right="0.23622047244094491" top="0.35433070866141736" bottom="0.74803149606299213" header="0.11811023622047245" footer="0.11811023622047245"/>
  <pageSetup paperSize="9" scale="49" orientation="landscape" r:id="rId1"/>
  <headerFooter>
    <oddFooter>Страница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P48"/>
  <sheetViews>
    <sheetView showGridLines="0" zoomScaleNormal="100" zoomScaleSheetLayoutView="100" workbookViewId="0">
      <pane xSplit="6" ySplit="11" topLeftCell="G12" activePane="bottomRight" state="frozen"/>
      <selection pane="topRight" activeCell="G1" sqref="G1"/>
      <selection pane="bottomLeft" activeCell="A12" sqref="A12"/>
      <selection pane="bottomRight" activeCell="D25" sqref="D25"/>
    </sheetView>
  </sheetViews>
  <sheetFormatPr defaultColWidth="9.28515625" defaultRowHeight="15" x14ac:dyDescent="0.25"/>
  <cols>
    <col min="1" max="1" width="3.7109375" style="728" customWidth="1"/>
    <col min="2" max="2" width="14.28515625" style="728" customWidth="1"/>
    <col min="3" max="3" width="36.28515625" style="728" customWidth="1"/>
    <col min="4" max="4" width="23" style="728" customWidth="1"/>
    <col min="5" max="5" width="6.28515625" style="728" customWidth="1"/>
    <col min="6" max="6" width="7.7109375" style="728" customWidth="1"/>
    <col min="7" max="8" width="24.28515625" style="779" customWidth="1"/>
    <col min="9" max="9" width="4.5703125" style="728" customWidth="1"/>
    <col min="10" max="10" width="8.28515625" style="728" customWidth="1"/>
    <col min="11" max="16" width="9.28515625" style="728"/>
    <col min="17" max="17" width="9.28515625" style="728" customWidth="1"/>
    <col min="18" max="16384" width="9.28515625" style="728"/>
  </cols>
  <sheetData>
    <row r="1" spans="1:16" x14ac:dyDescent="0.25">
      <c r="A1" s="726"/>
      <c r="B1" s="726"/>
      <c r="C1" s="726"/>
      <c r="D1" s="726"/>
      <c r="E1" s="726"/>
      <c r="F1" s="726"/>
      <c r="G1" s="727"/>
      <c r="H1" s="22" t="s">
        <v>191</v>
      </c>
      <c r="I1" s="726"/>
    </row>
    <row r="2" spans="1:16" x14ac:dyDescent="0.25">
      <c r="A2" s="726"/>
      <c r="B2" s="385" t="s">
        <v>766</v>
      </c>
      <c r="C2" s="726"/>
      <c r="D2" s="726"/>
      <c r="E2" s="726"/>
      <c r="F2" s="726"/>
      <c r="G2" s="729"/>
      <c r="H2" s="385" t="s">
        <v>817</v>
      </c>
      <c r="I2" s="726"/>
    </row>
    <row r="3" spans="1:16" x14ac:dyDescent="0.25">
      <c r="A3" s="726"/>
      <c r="B3" s="730" t="s">
        <v>767</v>
      </c>
      <c r="C3" s="726"/>
      <c r="D3" s="726"/>
      <c r="E3" s="726"/>
      <c r="F3" s="726"/>
      <c r="G3" s="729"/>
      <c r="H3" s="727"/>
      <c r="I3" s="726"/>
    </row>
    <row r="4" spans="1:16" ht="15.75" thickBot="1" x14ac:dyDescent="0.3">
      <c r="A4" s="726"/>
      <c r="B4" s="731"/>
      <c r="C4" s="731"/>
      <c r="D4" s="731"/>
      <c r="E4" s="726"/>
      <c r="F4" s="726"/>
      <c r="G4" s="727"/>
      <c r="H4" s="727"/>
      <c r="I4" s="726"/>
    </row>
    <row r="5" spans="1:16" ht="14.45" customHeight="1" x14ac:dyDescent="0.25">
      <c r="A5" s="732"/>
      <c r="B5" s="1311" t="s">
        <v>0</v>
      </c>
      <c r="C5" s="1312" t="s">
        <v>1</v>
      </c>
      <c r="D5" s="1313" t="s">
        <v>250</v>
      </c>
      <c r="E5" s="1315" t="s">
        <v>67</v>
      </c>
      <c r="F5" s="1318" t="s">
        <v>25</v>
      </c>
      <c r="G5" s="1309"/>
      <c r="H5" s="1310"/>
      <c r="I5" s="726"/>
    </row>
    <row r="6" spans="1:16" ht="21.75" x14ac:dyDescent="0.25">
      <c r="A6" s="732"/>
      <c r="B6" s="1311"/>
      <c r="C6" s="1312"/>
      <c r="D6" s="1314"/>
      <c r="E6" s="1316"/>
      <c r="F6" s="1319"/>
      <c r="G6" s="733" t="s">
        <v>768</v>
      </c>
      <c r="H6" s="734" t="s">
        <v>769</v>
      </c>
      <c r="I6" s="726"/>
    </row>
    <row r="7" spans="1:16" x14ac:dyDescent="0.25">
      <c r="A7" s="732"/>
      <c r="B7" s="1311"/>
      <c r="C7" s="1312"/>
      <c r="D7" s="1314"/>
      <c r="E7" s="1316"/>
      <c r="F7" s="1319"/>
      <c r="G7" s="733" t="s">
        <v>408</v>
      </c>
      <c r="H7" s="734" t="s">
        <v>407</v>
      </c>
      <c r="I7" s="726"/>
    </row>
    <row r="8" spans="1:16" x14ac:dyDescent="0.25">
      <c r="A8" s="732"/>
      <c r="B8" s="1311"/>
      <c r="C8" s="1312"/>
      <c r="D8" s="1314"/>
      <c r="E8" s="1316"/>
      <c r="F8" s="1319"/>
      <c r="G8" s="735" t="s">
        <v>407</v>
      </c>
      <c r="H8" s="734" t="s">
        <v>373</v>
      </c>
      <c r="I8" s="726"/>
    </row>
    <row r="9" spans="1:16" x14ac:dyDescent="0.25">
      <c r="A9" s="732"/>
      <c r="B9" s="1311"/>
      <c r="C9" s="1312"/>
      <c r="D9" s="1314"/>
      <c r="E9" s="1316"/>
      <c r="F9" s="1319"/>
      <c r="G9" s="735" t="s">
        <v>373</v>
      </c>
      <c r="H9" s="734" t="s">
        <v>409</v>
      </c>
      <c r="I9" s="726"/>
    </row>
    <row r="10" spans="1:16" x14ac:dyDescent="0.25">
      <c r="A10" s="732"/>
      <c r="B10" s="1311"/>
      <c r="C10" s="1312"/>
      <c r="D10" s="1314"/>
      <c r="E10" s="1316"/>
      <c r="F10" s="1319"/>
      <c r="G10" s="735" t="s">
        <v>409</v>
      </c>
      <c r="H10" s="734" t="s">
        <v>371</v>
      </c>
      <c r="I10" s="726"/>
    </row>
    <row r="11" spans="1:16" ht="15.75" thickBot="1" x14ac:dyDescent="0.3">
      <c r="A11" s="732"/>
      <c r="B11" s="1311"/>
      <c r="C11" s="1312"/>
      <c r="D11" s="1314"/>
      <c r="E11" s="1317"/>
      <c r="F11" s="1320"/>
      <c r="G11" s="736" t="s">
        <v>371</v>
      </c>
      <c r="H11" s="737"/>
      <c r="I11" s="726"/>
    </row>
    <row r="12" spans="1:16" ht="15.75" thickBot="1" x14ac:dyDescent="0.3">
      <c r="A12" s="732"/>
      <c r="B12" s="1287" t="s">
        <v>770</v>
      </c>
      <c r="C12" s="1288"/>
      <c r="D12" s="1300"/>
      <c r="E12" s="738"/>
      <c r="F12" s="739"/>
      <c r="G12" s="740"/>
      <c r="H12" s="741"/>
      <c r="I12" s="726"/>
      <c r="J12" s="742"/>
      <c r="K12" s="742"/>
      <c r="L12" s="742"/>
      <c r="M12" s="742"/>
      <c r="N12" s="742"/>
      <c r="O12" s="742"/>
      <c r="P12" s="742"/>
    </row>
    <row r="13" spans="1:16" ht="20.25" customHeight="1" x14ac:dyDescent="0.25">
      <c r="A13" s="732"/>
      <c r="B13" s="1301">
        <v>1</v>
      </c>
      <c r="C13" s="1303" t="s">
        <v>771</v>
      </c>
      <c r="D13" s="1305" t="s">
        <v>842</v>
      </c>
      <c r="E13" s="743" t="s">
        <v>124</v>
      </c>
      <c r="F13" s="744"/>
      <c r="G13" s="810">
        <v>1351</v>
      </c>
      <c r="H13" s="811">
        <v>2253</v>
      </c>
      <c r="I13" s="726"/>
      <c r="J13" s="742"/>
      <c r="K13" s="742"/>
      <c r="L13" s="742"/>
      <c r="M13" s="742"/>
      <c r="N13" s="742"/>
      <c r="O13" s="742"/>
      <c r="P13" s="742"/>
    </row>
    <row r="14" spans="1:16" x14ac:dyDescent="0.25">
      <c r="A14" s="732"/>
      <c r="B14" s="1302"/>
      <c r="C14" s="1304"/>
      <c r="D14" s="1306"/>
      <c r="E14" s="745" t="s">
        <v>772</v>
      </c>
      <c r="F14" s="746"/>
      <c r="G14" s="800">
        <f t="shared" ref="G14:H14" si="0">ROUND(G13*0.53,0)</f>
        <v>716</v>
      </c>
      <c r="H14" s="806">
        <f t="shared" si="0"/>
        <v>1194</v>
      </c>
      <c r="I14" s="726"/>
      <c r="J14" s="742"/>
      <c r="K14" s="742"/>
      <c r="L14" s="742"/>
      <c r="M14" s="742"/>
      <c r="N14" s="742"/>
      <c r="O14" s="742"/>
      <c r="P14" s="742"/>
    </row>
    <row r="15" spans="1:16" x14ac:dyDescent="0.25">
      <c r="A15" s="732"/>
      <c r="B15" s="1302">
        <v>2</v>
      </c>
      <c r="C15" s="1304" t="s">
        <v>773</v>
      </c>
      <c r="D15" s="1306"/>
      <c r="E15" s="745" t="s">
        <v>124</v>
      </c>
      <c r="F15" s="746"/>
      <c r="G15" s="800">
        <f t="shared" ref="G15:H20" si="1">+G13</f>
        <v>1351</v>
      </c>
      <c r="H15" s="806">
        <f t="shared" si="1"/>
        <v>2253</v>
      </c>
      <c r="I15" s="726"/>
      <c r="J15" s="742"/>
      <c r="K15" s="742"/>
      <c r="L15" s="742"/>
      <c r="M15" s="742"/>
      <c r="N15" s="742"/>
      <c r="O15" s="742"/>
      <c r="P15" s="742"/>
    </row>
    <row r="16" spans="1:16" x14ac:dyDescent="0.25">
      <c r="A16" s="732"/>
      <c r="B16" s="1302"/>
      <c r="C16" s="1304"/>
      <c r="D16" s="1306"/>
      <c r="E16" s="745" t="s">
        <v>772</v>
      </c>
      <c r="F16" s="746"/>
      <c r="G16" s="800">
        <f t="shared" si="1"/>
        <v>716</v>
      </c>
      <c r="H16" s="806">
        <f t="shared" si="1"/>
        <v>1194</v>
      </c>
      <c r="I16" s="726"/>
      <c r="J16" s="742"/>
      <c r="K16" s="742"/>
      <c r="L16" s="742"/>
      <c r="M16" s="742"/>
      <c r="N16" s="742"/>
      <c r="O16" s="742"/>
      <c r="P16" s="742"/>
    </row>
    <row r="17" spans="1:16" x14ac:dyDescent="0.25">
      <c r="A17" s="732"/>
      <c r="B17" s="1302">
        <v>3</v>
      </c>
      <c r="C17" s="1304" t="s">
        <v>774</v>
      </c>
      <c r="D17" s="1306"/>
      <c r="E17" s="747" t="s">
        <v>124</v>
      </c>
      <c r="F17" s="746"/>
      <c r="G17" s="800">
        <f t="shared" si="1"/>
        <v>1351</v>
      </c>
      <c r="H17" s="806">
        <f t="shared" si="1"/>
        <v>2253</v>
      </c>
      <c r="I17" s="726"/>
      <c r="J17" s="742"/>
      <c r="K17" s="742"/>
      <c r="L17" s="742"/>
      <c r="M17" s="742"/>
      <c r="N17" s="742"/>
      <c r="O17" s="742"/>
      <c r="P17" s="742"/>
    </row>
    <row r="18" spans="1:16" x14ac:dyDescent="0.25">
      <c r="A18" s="732"/>
      <c r="B18" s="1302"/>
      <c r="C18" s="1304"/>
      <c r="D18" s="1306"/>
      <c r="E18" s="745" t="s">
        <v>772</v>
      </c>
      <c r="F18" s="746"/>
      <c r="G18" s="800">
        <f t="shared" si="1"/>
        <v>716</v>
      </c>
      <c r="H18" s="806">
        <f t="shared" si="1"/>
        <v>1194</v>
      </c>
      <c r="I18" s="726"/>
      <c r="J18" s="742"/>
      <c r="K18" s="742"/>
      <c r="L18" s="742"/>
      <c r="M18" s="742"/>
      <c r="N18" s="742"/>
      <c r="O18" s="742"/>
      <c r="P18" s="742"/>
    </row>
    <row r="19" spans="1:16" x14ac:dyDescent="0.25">
      <c r="A19" s="732"/>
      <c r="B19" s="1302">
        <v>4</v>
      </c>
      <c r="C19" s="1304" t="s">
        <v>775</v>
      </c>
      <c r="D19" s="1306"/>
      <c r="E19" s="747" t="s">
        <v>124</v>
      </c>
      <c r="F19" s="746"/>
      <c r="G19" s="800">
        <f t="shared" si="1"/>
        <v>1351</v>
      </c>
      <c r="H19" s="806">
        <f t="shared" si="1"/>
        <v>2253</v>
      </c>
      <c r="I19" s="726"/>
      <c r="J19" s="742"/>
      <c r="K19" s="742"/>
      <c r="L19" s="742"/>
      <c r="M19" s="742"/>
      <c r="N19" s="742"/>
      <c r="O19" s="742"/>
      <c r="P19" s="742"/>
    </row>
    <row r="20" spans="1:16" ht="15.75" thickBot="1" x14ac:dyDescent="0.3">
      <c r="A20" s="732"/>
      <c r="B20" s="1307"/>
      <c r="C20" s="1308"/>
      <c r="D20" s="1306"/>
      <c r="E20" s="748" t="s">
        <v>772</v>
      </c>
      <c r="F20" s="749"/>
      <c r="G20" s="801">
        <f t="shared" si="1"/>
        <v>716</v>
      </c>
      <c r="H20" s="666">
        <f t="shared" si="1"/>
        <v>1194</v>
      </c>
      <c r="I20" s="726"/>
      <c r="J20" s="742"/>
      <c r="K20" s="742"/>
      <c r="L20" s="742"/>
      <c r="M20" s="742"/>
      <c r="N20" s="742"/>
      <c r="O20" s="742"/>
      <c r="P20" s="742"/>
    </row>
    <row r="21" spans="1:16" ht="15.75" customHeight="1" thickBot="1" x14ac:dyDescent="0.3">
      <c r="A21" s="726"/>
      <c r="B21" s="1287" t="s">
        <v>776</v>
      </c>
      <c r="C21" s="1288"/>
      <c r="D21" s="1288"/>
      <c r="E21" s="750"/>
      <c r="F21" s="751"/>
      <c r="G21" s="740"/>
      <c r="H21" s="741"/>
      <c r="I21" s="726"/>
    </row>
    <row r="22" spans="1:16" ht="22.5" x14ac:dyDescent="0.25">
      <c r="A22" s="726"/>
      <c r="B22" s="752">
        <v>1</v>
      </c>
      <c r="C22" s="753" t="s">
        <v>899</v>
      </c>
      <c r="D22" s="754" t="s">
        <v>835</v>
      </c>
      <c r="E22" s="747" t="s">
        <v>3</v>
      </c>
      <c r="F22" s="755"/>
      <c r="G22" s="1289">
        <v>300</v>
      </c>
      <c r="H22" s="1290"/>
      <c r="I22" s="726"/>
    </row>
    <row r="23" spans="1:16" ht="22.5" x14ac:dyDescent="0.25">
      <c r="A23" s="726"/>
      <c r="B23" s="756">
        <v>2</v>
      </c>
      <c r="C23" s="757" t="s">
        <v>777</v>
      </c>
      <c r="D23" s="758" t="s">
        <v>778</v>
      </c>
      <c r="E23" s="745" t="s">
        <v>3</v>
      </c>
      <c r="F23" s="746"/>
      <c r="G23" s="789">
        <v>2164</v>
      </c>
      <c r="H23" s="790">
        <v>3062</v>
      </c>
      <c r="I23" s="726"/>
    </row>
    <row r="24" spans="1:16" ht="22.5" x14ac:dyDescent="0.25">
      <c r="A24" s="726"/>
      <c r="B24" s="756">
        <v>3</v>
      </c>
      <c r="C24" s="759" t="s">
        <v>779</v>
      </c>
      <c r="D24" s="758" t="s">
        <v>780</v>
      </c>
      <c r="E24" s="745" t="s">
        <v>3</v>
      </c>
      <c r="F24" s="746"/>
      <c r="G24" s="1291">
        <v>899</v>
      </c>
      <c r="H24" s="1292"/>
      <c r="I24" s="726"/>
    </row>
    <row r="25" spans="1:16" ht="22.5" x14ac:dyDescent="0.25">
      <c r="A25" s="726"/>
      <c r="B25" s="760">
        <v>4</v>
      </c>
      <c r="C25" s="761" t="s">
        <v>781</v>
      </c>
      <c r="D25" s="762" t="s">
        <v>778</v>
      </c>
      <c r="E25" s="745" t="s">
        <v>3</v>
      </c>
      <c r="F25" s="746"/>
      <c r="G25" s="789">
        <v>2164</v>
      </c>
      <c r="H25" s="790">
        <v>2992</v>
      </c>
      <c r="I25" s="726"/>
    </row>
    <row r="26" spans="1:16" ht="22.5" x14ac:dyDescent="0.25">
      <c r="A26" s="726"/>
      <c r="B26" s="763">
        <v>5</v>
      </c>
      <c r="C26" s="764" t="s">
        <v>782</v>
      </c>
      <c r="D26" s="762" t="s">
        <v>783</v>
      </c>
      <c r="E26" s="745" t="s">
        <v>3</v>
      </c>
      <c r="F26" s="746"/>
      <c r="G26" s="789">
        <v>3557</v>
      </c>
      <c r="H26" s="790">
        <v>4943</v>
      </c>
      <c r="I26" s="726"/>
    </row>
    <row r="27" spans="1:16" ht="22.5" x14ac:dyDescent="0.25">
      <c r="A27" s="726"/>
      <c r="B27" s="760">
        <v>6</v>
      </c>
      <c r="C27" s="765" t="s">
        <v>784</v>
      </c>
      <c r="D27" s="758" t="s">
        <v>785</v>
      </c>
      <c r="E27" s="745" t="s">
        <v>3</v>
      </c>
      <c r="F27" s="746"/>
      <c r="G27" s="789">
        <v>3570</v>
      </c>
      <c r="H27" s="790">
        <v>4943</v>
      </c>
      <c r="I27" s="726"/>
    </row>
    <row r="28" spans="1:16" ht="22.5" x14ac:dyDescent="0.25">
      <c r="A28" s="726"/>
      <c r="B28" s="763">
        <v>7</v>
      </c>
      <c r="C28" s="764" t="s">
        <v>862</v>
      </c>
      <c r="D28" s="762" t="s">
        <v>863</v>
      </c>
      <c r="E28" s="745" t="s">
        <v>3</v>
      </c>
      <c r="F28" s="746">
        <v>1</v>
      </c>
      <c r="G28" s="928">
        <v>10500</v>
      </c>
      <c r="H28" s="790">
        <v>13500</v>
      </c>
      <c r="I28" s="726"/>
    </row>
    <row r="29" spans="1:16" x14ac:dyDescent="0.25">
      <c r="A29" s="726"/>
      <c r="B29" s="763">
        <v>8</v>
      </c>
      <c r="C29" s="1298" t="s">
        <v>873</v>
      </c>
      <c r="D29" s="1299"/>
      <c r="E29" s="745" t="s">
        <v>3</v>
      </c>
      <c r="F29" s="746">
        <v>1</v>
      </c>
      <c r="G29" s="928">
        <v>820</v>
      </c>
      <c r="H29" s="790">
        <v>1033</v>
      </c>
      <c r="I29" s="726"/>
    </row>
    <row r="30" spans="1:16" ht="22.5" x14ac:dyDescent="0.25">
      <c r="A30" s="726"/>
      <c r="B30" s="763">
        <v>9</v>
      </c>
      <c r="C30" s="766" t="s">
        <v>787</v>
      </c>
      <c r="D30" s="769" t="s">
        <v>783</v>
      </c>
      <c r="E30" s="745" t="s">
        <v>3</v>
      </c>
      <c r="F30" s="746"/>
      <c r="G30" s="928">
        <v>2164</v>
      </c>
      <c r="H30" s="790">
        <v>2992</v>
      </c>
      <c r="I30" s="726"/>
    </row>
    <row r="31" spans="1:16" ht="22.5" x14ac:dyDescent="0.25">
      <c r="A31" s="726"/>
      <c r="B31" s="760">
        <v>10</v>
      </c>
      <c r="C31" s="766" t="s">
        <v>788</v>
      </c>
      <c r="D31" s="758" t="s">
        <v>789</v>
      </c>
      <c r="E31" s="745" t="s">
        <v>3</v>
      </c>
      <c r="F31" s="746"/>
      <c r="G31" s="789">
        <v>5322</v>
      </c>
      <c r="H31" s="790">
        <v>7396</v>
      </c>
      <c r="I31" s="726"/>
    </row>
    <row r="32" spans="1:16" ht="22.5" x14ac:dyDescent="0.25">
      <c r="A32" s="726"/>
      <c r="B32" s="763">
        <v>11</v>
      </c>
      <c r="C32" s="766" t="s">
        <v>790</v>
      </c>
      <c r="D32" s="758" t="s">
        <v>791</v>
      </c>
      <c r="E32" s="745" t="s">
        <v>3</v>
      </c>
      <c r="F32" s="746"/>
      <c r="G32" s="789">
        <v>3557</v>
      </c>
      <c r="H32" s="790">
        <v>4943</v>
      </c>
      <c r="I32" s="726"/>
    </row>
    <row r="33" spans="1:9" ht="22.5" x14ac:dyDescent="0.25">
      <c r="A33" s="726"/>
      <c r="B33" s="760">
        <v>12</v>
      </c>
      <c r="C33" s="766" t="s">
        <v>792</v>
      </c>
      <c r="D33" s="758" t="s">
        <v>793</v>
      </c>
      <c r="E33" s="745" t="s">
        <v>3</v>
      </c>
      <c r="F33" s="746">
        <v>10</v>
      </c>
      <c r="G33" s="789">
        <f>+'Металлочерепица (9)'!H45</f>
        <v>1389</v>
      </c>
      <c r="H33" s="790">
        <f>+'Металлочерепица (9)'!G45</f>
        <v>1750</v>
      </c>
      <c r="I33" s="726"/>
    </row>
    <row r="34" spans="1:9" ht="22.5" x14ac:dyDescent="0.25">
      <c r="A34" s="726"/>
      <c r="B34" s="763">
        <v>13</v>
      </c>
      <c r="C34" s="766" t="s">
        <v>794</v>
      </c>
      <c r="D34" s="758" t="s">
        <v>795</v>
      </c>
      <c r="E34" s="745" t="s">
        <v>3</v>
      </c>
      <c r="F34" s="746">
        <v>10</v>
      </c>
      <c r="G34" s="789">
        <f>+'Металлочерепица (9)'!H46</f>
        <v>1208</v>
      </c>
      <c r="H34" s="790">
        <f>+'Металлочерепица (9)'!G46</f>
        <v>1522</v>
      </c>
      <c r="I34" s="726"/>
    </row>
    <row r="35" spans="1:9" ht="22.5" x14ac:dyDescent="0.25">
      <c r="A35" s="726"/>
      <c r="B35" s="760">
        <v>14</v>
      </c>
      <c r="C35" s="766" t="s">
        <v>796</v>
      </c>
      <c r="D35" s="758" t="s">
        <v>785</v>
      </c>
      <c r="E35" s="745" t="s">
        <v>3</v>
      </c>
      <c r="F35" s="746">
        <v>10</v>
      </c>
      <c r="G35" s="789">
        <f>+'Металлочерепица (9)'!H44</f>
        <v>3777</v>
      </c>
      <c r="H35" s="790">
        <f>+'Металлочерепица (9)'!G44</f>
        <v>4759</v>
      </c>
      <c r="I35" s="726"/>
    </row>
    <row r="36" spans="1:9" ht="22.5" x14ac:dyDescent="0.25">
      <c r="A36" s="726"/>
      <c r="B36" s="763">
        <v>15</v>
      </c>
      <c r="C36" s="766" t="s">
        <v>797</v>
      </c>
      <c r="D36" s="758" t="s">
        <v>795</v>
      </c>
      <c r="E36" s="745" t="s">
        <v>3</v>
      </c>
      <c r="F36" s="746">
        <v>10</v>
      </c>
      <c r="G36" s="789">
        <f>+'Металлочерепица (9)'!H43</f>
        <v>948</v>
      </c>
      <c r="H36" s="790">
        <f>+'Металлочерепица (9)'!G43</f>
        <v>1194</v>
      </c>
      <c r="I36" s="726"/>
    </row>
    <row r="37" spans="1:9" ht="22.5" x14ac:dyDescent="0.25">
      <c r="A37" s="726"/>
      <c r="B37" s="760">
        <v>16</v>
      </c>
      <c r="C37" s="767" t="s">
        <v>798</v>
      </c>
      <c r="D37" s="758" t="s">
        <v>786</v>
      </c>
      <c r="E37" s="745" t="s">
        <v>139</v>
      </c>
      <c r="F37" s="746">
        <v>2</v>
      </c>
      <c r="G37" s="789">
        <f>+'Металлочерепица (9)'!H47</f>
        <v>5575</v>
      </c>
      <c r="H37" s="790">
        <f>+'Металлочерепица (9)'!G47</f>
        <v>7025</v>
      </c>
      <c r="I37" s="726"/>
    </row>
    <row r="38" spans="1:9" ht="22.5" x14ac:dyDescent="0.25">
      <c r="A38" s="726"/>
      <c r="B38" s="763">
        <v>17</v>
      </c>
      <c r="C38" s="924" t="s">
        <v>864</v>
      </c>
      <c r="D38" s="758" t="s">
        <v>865</v>
      </c>
      <c r="E38" s="745" t="s">
        <v>139</v>
      </c>
      <c r="F38" s="746">
        <v>1</v>
      </c>
      <c r="G38" s="1297">
        <f>+'AQUAVENT (1)'!K19</f>
        <v>990</v>
      </c>
      <c r="H38" s="1292"/>
      <c r="I38" s="726"/>
    </row>
    <row r="39" spans="1:9" ht="22.5" customHeight="1" x14ac:dyDescent="0.25">
      <c r="A39" s="726"/>
      <c r="B39" s="760">
        <v>18</v>
      </c>
      <c r="C39" s="768" t="s">
        <v>505</v>
      </c>
      <c r="D39" s="769" t="s">
        <v>799</v>
      </c>
      <c r="E39" s="745" t="s">
        <v>139</v>
      </c>
      <c r="F39" s="746">
        <v>250</v>
      </c>
      <c r="G39" s="1293">
        <f>+'Металлочерепица (9)'!G52:H52</f>
        <v>2173</v>
      </c>
      <c r="H39" s="1294"/>
      <c r="I39" s="726"/>
    </row>
    <row r="40" spans="1:9" ht="22.5" customHeight="1" x14ac:dyDescent="0.25">
      <c r="A40" s="726"/>
      <c r="B40" s="763">
        <v>19</v>
      </c>
      <c r="C40" s="768" t="s">
        <v>135</v>
      </c>
      <c r="D40" s="769" t="s">
        <v>800</v>
      </c>
      <c r="E40" s="745" t="s">
        <v>139</v>
      </c>
      <c r="F40" s="746">
        <v>250</v>
      </c>
      <c r="G40" s="1295">
        <f>+'Подсистема (6)'!E23*250</f>
        <v>350</v>
      </c>
      <c r="H40" s="1296"/>
      <c r="I40" s="726"/>
    </row>
    <row r="41" spans="1:9" ht="22.5" customHeight="1" x14ac:dyDescent="0.25">
      <c r="A41" s="726"/>
      <c r="B41" s="760">
        <v>20</v>
      </c>
      <c r="C41" s="768" t="s">
        <v>840</v>
      </c>
      <c r="D41" s="769"/>
      <c r="E41" s="745" t="s">
        <v>3</v>
      </c>
      <c r="F41" s="746"/>
      <c r="G41" s="1295">
        <v>3500</v>
      </c>
      <c r="H41" s="1296"/>
      <c r="I41" s="726"/>
    </row>
    <row r="42" spans="1:9" ht="3" customHeight="1" x14ac:dyDescent="0.25">
      <c r="A42" s="726"/>
      <c r="B42" s="756"/>
      <c r="C42" s="768"/>
      <c r="D42" s="769"/>
      <c r="E42" s="745"/>
      <c r="F42" s="746"/>
      <c r="G42" s="840"/>
      <c r="H42" s="841"/>
      <c r="I42" s="726"/>
    </row>
    <row r="43" spans="1:9" ht="22.5" customHeight="1" x14ac:dyDescent="0.25">
      <c r="A43" s="726"/>
      <c r="B43" s="756">
        <v>21</v>
      </c>
      <c r="C43" s="768" t="s">
        <v>880</v>
      </c>
      <c r="D43" s="769" t="s">
        <v>843</v>
      </c>
      <c r="E43" s="745" t="s">
        <v>342</v>
      </c>
      <c r="F43" s="746"/>
      <c r="G43" s="1295">
        <v>1017</v>
      </c>
      <c r="H43" s="1296"/>
      <c r="I43" s="726"/>
    </row>
    <row r="44" spans="1:9" ht="2.25" customHeight="1" thickBot="1" x14ac:dyDescent="0.3">
      <c r="A44" s="726"/>
      <c r="B44" s="770"/>
      <c r="C44" s="771"/>
      <c r="D44" s="772"/>
      <c r="E44" s="773"/>
      <c r="F44" s="749"/>
      <c r="G44" s="1285"/>
      <c r="H44" s="1286"/>
      <c r="I44" s="726"/>
    </row>
    <row r="45" spans="1:9" ht="15.75" customHeight="1" x14ac:dyDescent="0.25">
      <c r="A45" s="726"/>
      <c r="B45" s="774"/>
      <c r="C45" s="775"/>
      <c r="D45" s="776"/>
      <c r="E45" s="774"/>
      <c r="F45" s="777"/>
      <c r="G45" s="778"/>
      <c r="H45" s="778"/>
      <c r="I45" s="726"/>
    </row>
    <row r="46" spans="1:9" ht="9" customHeight="1" x14ac:dyDescent="0.25">
      <c r="A46" s="726"/>
      <c r="B46" s="797" t="s">
        <v>821</v>
      </c>
      <c r="C46" s="797"/>
      <c r="D46" s="797"/>
      <c r="E46" s="797"/>
      <c r="F46" s="797"/>
      <c r="G46" s="797"/>
      <c r="H46" s="797"/>
      <c r="I46" s="797"/>
    </row>
    <row r="47" spans="1:9" x14ac:dyDescent="0.25">
      <c r="A47" s="726"/>
      <c r="B47" s="1132"/>
      <c r="C47" s="1132"/>
      <c r="D47" s="1132"/>
      <c r="E47" s="1132"/>
      <c r="F47" s="1132"/>
      <c r="G47" s="1132"/>
      <c r="H47" s="1132"/>
      <c r="I47" s="1132"/>
    </row>
    <row r="48" spans="1:9" ht="7.9" customHeight="1" x14ac:dyDescent="0.25"/>
  </sheetData>
  <mergeCells count="27">
    <mergeCell ref="G5:H5"/>
    <mergeCell ref="B5:B11"/>
    <mergeCell ref="C5:C11"/>
    <mergeCell ref="D5:D11"/>
    <mergeCell ref="E5:E11"/>
    <mergeCell ref="F5:F11"/>
    <mergeCell ref="B12:D12"/>
    <mergeCell ref="B13:B14"/>
    <mergeCell ref="C13:C14"/>
    <mergeCell ref="D13:D20"/>
    <mergeCell ref="B15:B16"/>
    <mergeCell ref="C15:C16"/>
    <mergeCell ref="B17:B18"/>
    <mergeCell ref="C17:C18"/>
    <mergeCell ref="B19:B20"/>
    <mergeCell ref="C19:C20"/>
    <mergeCell ref="G44:H44"/>
    <mergeCell ref="B47:I47"/>
    <mergeCell ref="B21:D21"/>
    <mergeCell ref="G22:H22"/>
    <mergeCell ref="G24:H24"/>
    <mergeCell ref="G39:H39"/>
    <mergeCell ref="G40:H40"/>
    <mergeCell ref="G41:H41"/>
    <mergeCell ref="G43:H43"/>
    <mergeCell ref="G38:H38"/>
    <mergeCell ref="C29:D29"/>
  </mergeCells>
  <hyperlinks>
    <hyperlink ref="H1" location="СОДЕРЖАНИЕ!A1" display="Назад в СОДЕРЖАНИЕ "/>
    <hyperlink ref="B46:L46"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43" orientation="portrait" r:id="rId1"/>
  <headerFooter>
    <oddFooter>Страница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66"/>
  <sheetViews>
    <sheetView showGridLines="0" zoomScaleNormal="100" zoomScaleSheetLayoutView="100" workbookViewId="0">
      <pane xSplit="6" ySplit="11" topLeftCell="G42" activePane="bottomRight" state="frozen"/>
      <selection pane="topRight" activeCell="G1" sqref="G1"/>
      <selection pane="bottomLeft" activeCell="A12" sqref="A12"/>
      <selection pane="bottomRight" activeCell="H30" sqref="H30"/>
    </sheetView>
  </sheetViews>
  <sheetFormatPr defaultColWidth="9.28515625" defaultRowHeight="15" x14ac:dyDescent="0.25"/>
  <cols>
    <col min="1" max="1" width="3.7109375" style="78" customWidth="1"/>
    <col min="2" max="2" width="6.5703125" style="78" customWidth="1"/>
    <col min="3" max="3" width="28.140625" style="78" customWidth="1"/>
    <col min="4" max="4" width="48.28515625" style="78" customWidth="1"/>
    <col min="5" max="5" width="6.28515625" style="78" customWidth="1"/>
    <col min="6" max="6" width="7.7109375" style="78" customWidth="1"/>
    <col min="7" max="8" width="24.28515625" style="598" customWidth="1"/>
    <col min="9" max="9" width="6.5703125" style="78" bestFit="1" customWidth="1"/>
    <col min="10" max="10" width="8.28515625" style="78" customWidth="1"/>
    <col min="11" max="16" width="9.28515625" style="78"/>
    <col min="17" max="17" width="9.28515625" style="78" customWidth="1"/>
    <col min="18" max="16384" width="9.28515625" style="78"/>
  </cols>
  <sheetData>
    <row r="1" spans="1:17" x14ac:dyDescent="0.25">
      <c r="A1" s="63"/>
      <c r="B1" s="63"/>
      <c r="C1" s="63"/>
      <c r="D1" s="63"/>
      <c r="E1" s="63"/>
      <c r="F1" s="63"/>
      <c r="G1" s="588"/>
      <c r="H1" s="588"/>
      <c r="I1" s="63"/>
    </row>
    <row r="2" spans="1:17" x14ac:dyDescent="0.25">
      <c r="A2" s="63"/>
      <c r="B2" s="385" t="s">
        <v>766</v>
      </c>
      <c r="C2" s="63"/>
      <c r="D2" s="63"/>
      <c r="E2" s="63"/>
      <c r="F2" s="63"/>
      <c r="G2" s="588"/>
      <c r="H2" s="489" t="s">
        <v>191</v>
      </c>
      <c r="I2" s="63"/>
    </row>
    <row r="3" spans="1:17" x14ac:dyDescent="0.25">
      <c r="A3" s="63"/>
      <c r="B3" s="1233" t="s">
        <v>656</v>
      </c>
      <c r="C3" s="1233"/>
      <c r="D3" s="1233"/>
      <c r="E3" s="67"/>
      <c r="F3" s="63"/>
      <c r="G3" s="588"/>
      <c r="H3" s="589" t="s">
        <v>331</v>
      </c>
      <c r="I3" s="63"/>
    </row>
    <row r="4" spans="1:17" ht="15.75" thickBot="1" x14ac:dyDescent="0.3">
      <c r="A4" s="63"/>
      <c r="B4" s="163"/>
      <c r="C4" s="163"/>
      <c r="D4" s="163"/>
      <c r="E4" s="63"/>
      <c r="F4" s="63"/>
      <c r="G4" s="588"/>
      <c r="H4" s="590"/>
      <c r="I4" s="63"/>
    </row>
    <row r="5" spans="1:17" x14ac:dyDescent="0.25">
      <c r="A5" s="158"/>
      <c r="B5" s="1334" t="s">
        <v>0</v>
      </c>
      <c r="C5" s="1336" t="s">
        <v>1</v>
      </c>
      <c r="D5" s="1329" t="s">
        <v>250</v>
      </c>
      <c r="E5" s="1340" t="s">
        <v>67</v>
      </c>
      <c r="F5" s="1343" t="s">
        <v>25</v>
      </c>
      <c r="G5" s="1338"/>
      <c r="H5" s="1339"/>
      <c r="I5" s="63"/>
    </row>
    <row r="6" spans="1:17" ht="21.75" x14ac:dyDescent="0.25">
      <c r="A6" s="158"/>
      <c r="B6" s="1334"/>
      <c r="C6" s="1336"/>
      <c r="D6" s="1330"/>
      <c r="E6" s="1341"/>
      <c r="F6" s="1330"/>
      <c r="G6" s="792" t="s">
        <v>769</v>
      </c>
      <c r="H6" s="793" t="s">
        <v>768</v>
      </c>
      <c r="I6" s="63"/>
    </row>
    <row r="7" spans="1:17" x14ac:dyDescent="0.25">
      <c r="A7" s="158"/>
      <c r="B7" s="1334"/>
      <c r="C7" s="1336"/>
      <c r="D7" s="1330"/>
      <c r="E7" s="1341"/>
      <c r="F7" s="1330"/>
      <c r="G7" s="681" t="s">
        <v>407</v>
      </c>
      <c r="H7" s="591" t="s">
        <v>408</v>
      </c>
      <c r="I7" s="63"/>
    </row>
    <row r="8" spans="1:17" x14ac:dyDescent="0.25">
      <c r="A8" s="158"/>
      <c r="B8" s="1334"/>
      <c r="C8" s="1336"/>
      <c r="D8" s="1330"/>
      <c r="E8" s="1341"/>
      <c r="F8" s="1330"/>
      <c r="G8" s="682" t="s">
        <v>373</v>
      </c>
      <c r="H8" s="592" t="s">
        <v>407</v>
      </c>
      <c r="I8" s="63"/>
    </row>
    <row r="9" spans="1:17" x14ac:dyDescent="0.25">
      <c r="A9" s="158"/>
      <c r="B9" s="1334"/>
      <c r="C9" s="1336"/>
      <c r="D9" s="1330"/>
      <c r="E9" s="1341"/>
      <c r="F9" s="1330"/>
      <c r="G9" s="682" t="s">
        <v>409</v>
      </c>
      <c r="H9" s="592" t="s">
        <v>373</v>
      </c>
      <c r="I9" s="63"/>
    </row>
    <row r="10" spans="1:17" x14ac:dyDescent="0.25">
      <c r="A10" s="158"/>
      <c r="B10" s="1334"/>
      <c r="C10" s="1336"/>
      <c r="D10" s="1330"/>
      <c r="E10" s="1341"/>
      <c r="F10" s="1330"/>
      <c r="G10" s="682" t="s">
        <v>371</v>
      </c>
      <c r="H10" s="592" t="s">
        <v>409</v>
      </c>
      <c r="I10" s="63"/>
    </row>
    <row r="11" spans="1:17" ht="15.75" thickBot="1" x14ac:dyDescent="0.3">
      <c r="A11" s="158"/>
      <c r="B11" s="1335"/>
      <c r="C11" s="1337"/>
      <c r="D11" s="1331"/>
      <c r="E11" s="1342"/>
      <c r="F11" s="1344"/>
      <c r="G11" s="683"/>
      <c r="H11" s="593" t="s">
        <v>371</v>
      </c>
      <c r="I11" s="63"/>
    </row>
    <row r="12" spans="1:17" x14ac:dyDescent="0.25">
      <c r="A12" s="158"/>
      <c r="B12" s="1332">
        <v>1</v>
      </c>
      <c r="C12" s="1333" t="s">
        <v>419</v>
      </c>
      <c r="D12" s="825" t="s">
        <v>648</v>
      </c>
      <c r="E12" s="826" t="s">
        <v>124</v>
      </c>
      <c r="F12" s="826"/>
      <c r="G12" s="622">
        <v>1750</v>
      </c>
      <c r="H12" s="595">
        <v>1201</v>
      </c>
      <c r="I12" s="63"/>
      <c r="J12" s="79"/>
      <c r="K12" s="79"/>
      <c r="L12" s="79"/>
      <c r="M12" s="79"/>
      <c r="N12" s="79"/>
      <c r="O12" s="79"/>
      <c r="P12" s="79"/>
    </row>
    <row r="13" spans="1:17" ht="33.75" x14ac:dyDescent="0.25">
      <c r="A13" s="158"/>
      <c r="B13" s="1323"/>
      <c r="C13" s="1324"/>
      <c r="D13" s="827" t="s">
        <v>627</v>
      </c>
      <c r="E13" s="828" t="s">
        <v>125</v>
      </c>
      <c r="F13" s="828">
        <v>250</v>
      </c>
      <c r="G13" s="829">
        <f>ROUND(+G12*0.918,0)</f>
        <v>1607</v>
      </c>
      <c r="H13" s="596">
        <f>ROUND(+H12*0.918,0)</f>
        <v>1103</v>
      </c>
      <c r="I13" s="63"/>
      <c r="J13" s="79"/>
      <c r="K13" s="79"/>
      <c r="L13" s="79"/>
      <c r="M13" s="79"/>
      <c r="N13" s="79"/>
      <c r="O13" s="79"/>
    </row>
    <row r="14" spans="1:17" ht="33.75" x14ac:dyDescent="0.25">
      <c r="A14" s="158"/>
      <c r="B14" s="1323"/>
      <c r="C14" s="1324"/>
      <c r="D14" s="827" t="s">
        <v>628</v>
      </c>
      <c r="E14" s="828" t="s">
        <v>125</v>
      </c>
      <c r="F14" s="828">
        <v>250</v>
      </c>
      <c r="G14" s="822">
        <f>ROUND(+G12*0.504,0)</f>
        <v>882</v>
      </c>
      <c r="H14" s="823">
        <f>ROUND(+H12*0.504,0)</f>
        <v>605</v>
      </c>
      <c r="I14" s="63"/>
      <c r="J14" s="79"/>
      <c r="K14" s="79"/>
      <c r="L14" s="79"/>
      <c r="M14" s="79"/>
      <c r="N14" s="79"/>
      <c r="O14" s="79"/>
    </row>
    <row r="15" spans="1:17" x14ac:dyDescent="0.25">
      <c r="A15" s="158"/>
      <c r="B15" s="1323">
        <v>2</v>
      </c>
      <c r="C15" s="1324" t="s">
        <v>420</v>
      </c>
      <c r="D15" s="830" t="s">
        <v>548</v>
      </c>
      <c r="E15" s="828" t="s">
        <v>124</v>
      </c>
      <c r="F15" s="828"/>
      <c r="G15" s="822">
        <f>+G12</f>
        <v>1750</v>
      </c>
      <c r="H15" s="823">
        <f>+H12</f>
        <v>1201</v>
      </c>
      <c r="I15" s="63"/>
      <c r="J15" s="79"/>
      <c r="K15" s="79"/>
      <c r="L15" s="79"/>
      <c r="M15" s="79"/>
      <c r="N15" s="79"/>
      <c r="O15" s="79"/>
    </row>
    <row r="16" spans="1:17" ht="33.75" x14ac:dyDescent="0.25">
      <c r="A16" s="158"/>
      <c r="B16" s="1323"/>
      <c r="C16" s="1324"/>
      <c r="D16" s="827" t="s">
        <v>629</v>
      </c>
      <c r="E16" s="828" t="s">
        <v>125</v>
      </c>
      <c r="F16" s="828">
        <v>250</v>
      </c>
      <c r="G16" s="822">
        <f t="shared" ref="G16" si="0">ROUND(+G15*0.922,0)</f>
        <v>1614</v>
      </c>
      <c r="H16" s="823">
        <f t="shared" ref="H16" si="1">ROUND(+H15*0.922,0)</f>
        <v>1107</v>
      </c>
      <c r="I16" s="63"/>
      <c r="J16" s="79"/>
      <c r="K16" s="79"/>
      <c r="L16" s="79"/>
      <c r="M16" s="79"/>
      <c r="N16" s="79"/>
      <c r="O16" s="79"/>
      <c r="P16" s="79"/>
      <c r="Q16" s="79"/>
    </row>
    <row r="17" spans="1:18" ht="33.75" x14ac:dyDescent="0.25">
      <c r="A17" s="158"/>
      <c r="B17" s="1323"/>
      <c r="C17" s="1324"/>
      <c r="D17" s="827" t="s">
        <v>630</v>
      </c>
      <c r="E17" s="828" t="s">
        <v>125</v>
      </c>
      <c r="F17" s="828">
        <v>250</v>
      </c>
      <c r="G17" s="822">
        <f t="shared" ref="G17" si="2">ROUND(+G15*0.5,0)</f>
        <v>875</v>
      </c>
      <c r="H17" s="823">
        <f t="shared" ref="H17" si="3">ROUND(+H15*0.5,0)</f>
        <v>601</v>
      </c>
      <c r="I17" s="63"/>
      <c r="J17" s="79"/>
      <c r="K17" s="79"/>
      <c r="L17" s="79"/>
      <c r="M17" s="79"/>
      <c r="N17" s="79"/>
      <c r="O17" s="79"/>
    </row>
    <row r="18" spans="1:18" x14ac:dyDescent="0.25">
      <c r="A18" s="158"/>
      <c r="B18" s="1345">
        <v>3</v>
      </c>
      <c r="C18" s="1348" t="s">
        <v>852</v>
      </c>
      <c r="D18" s="827" t="s">
        <v>874</v>
      </c>
      <c r="E18" s="828" t="s">
        <v>124</v>
      </c>
      <c r="F18" s="828"/>
      <c r="G18" s="844">
        <f>G15</f>
        <v>1750</v>
      </c>
      <c r="H18" s="845">
        <f>H15</f>
        <v>1201</v>
      </c>
      <c r="I18" s="63"/>
      <c r="J18" s="79"/>
      <c r="K18" s="79"/>
      <c r="L18" s="79"/>
      <c r="M18" s="79"/>
      <c r="N18" s="79"/>
      <c r="O18" s="79"/>
    </row>
    <row r="19" spans="1:18" ht="33.75" x14ac:dyDescent="0.25">
      <c r="A19" s="158"/>
      <c r="B19" s="1346"/>
      <c r="C19" s="1349"/>
      <c r="D19" s="849" t="s">
        <v>894</v>
      </c>
      <c r="E19" s="828" t="s">
        <v>125</v>
      </c>
      <c r="F19" s="828">
        <v>250</v>
      </c>
      <c r="G19" s="844">
        <f>ROUND(+G18*0.891,0)</f>
        <v>1559</v>
      </c>
      <c r="H19" s="845">
        <f>ROUND(+H18*0.891,0)</f>
        <v>1070</v>
      </c>
      <c r="I19" s="63"/>
      <c r="J19" s="79"/>
      <c r="K19" s="79"/>
      <c r="L19" s="79"/>
      <c r="M19" s="79"/>
      <c r="N19" s="79"/>
      <c r="O19" s="79"/>
    </row>
    <row r="20" spans="1:18" ht="33.75" x14ac:dyDescent="0.25">
      <c r="A20" s="158"/>
      <c r="B20" s="1347"/>
      <c r="C20" s="1333"/>
      <c r="D20" s="827" t="s">
        <v>896</v>
      </c>
      <c r="E20" s="828" t="s">
        <v>125</v>
      </c>
      <c r="F20" s="828">
        <v>250</v>
      </c>
      <c r="G20" s="844">
        <f>ROUND(+G18*0.483,0)</f>
        <v>845</v>
      </c>
      <c r="H20" s="845">
        <f>ROUND(+H18*0.483,0)</f>
        <v>580</v>
      </c>
      <c r="I20" s="63"/>
      <c r="J20" s="79"/>
      <c r="K20" s="79"/>
      <c r="L20" s="79"/>
      <c r="M20" s="79"/>
      <c r="N20" s="79"/>
      <c r="O20" s="79"/>
      <c r="P20" s="79"/>
      <c r="Q20" s="79"/>
    </row>
    <row r="21" spans="1:18" x14ac:dyDescent="0.25">
      <c r="A21" s="158"/>
      <c r="B21" s="1323">
        <v>4</v>
      </c>
      <c r="C21" s="1324" t="s">
        <v>841</v>
      </c>
      <c r="D21" s="830" t="s">
        <v>458</v>
      </c>
      <c r="E21" s="828" t="s">
        <v>124</v>
      </c>
      <c r="F21" s="828"/>
      <c r="G21" s="822">
        <v>1925</v>
      </c>
      <c r="H21" s="823">
        <v>1379</v>
      </c>
      <c r="I21" s="63"/>
      <c r="J21" s="79"/>
      <c r="K21" s="79"/>
      <c r="L21" s="79"/>
      <c r="M21" s="79"/>
      <c r="N21" s="79"/>
      <c r="O21" s="79"/>
      <c r="P21" s="79"/>
    </row>
    <row r="22" spans="1:18" ht="33.75" x14ac:dyDescent="0.25">
      <c r="A22" s="158"/>
      <c r="B22" s="1323"/>
      <c r="C22" s="1324"/>
      <c r="D22" s="827" t="s">
        <v>664</v>
      </c>
      <c r="E22" s="828" t="s">
        <v>125</v>
      </c>
      <c r="F22" s="828">
        <v>250</v>
      </c>
      <c r="G22" s="822">
        <f>ROUND(+G21*1.036,0)</f>
        <v>1994</v>
      </c>
      <c r="H22" s="823">
        <f>ROUND(+H21*1.036,0)</f>
        <v>1429</v>
      </c>
      <c r="I22" s="63"/>
      <c r="J22" s="79"/>
      <c r="K22" s="79"/>
      <c r="L22" s="79"/>
      <c r="M22" s="79"/>
      <c r="N22" s="79"/>
      <c r="O22" s="79"/>
      <c r="P22" s="79"/>
      <c r="Q22" s="79"/>
      <c r="R22" s="79"/>
    </row>
    <row r="23" spans="1:18" ht="33.75" x14ac:dyDescent="0.25">
      <c r="A23" s="158"/>
      <c r="B23" s="1323"/>
      <c r="C23" s="1324"/>
      <c r="D23" s="827" t="s">
        <v>631</v>
      </c>
      <c r="E23" s="828" t="s">
        <v>125</v>
      </c>
      <c r="F23" s="828">
        <v>250</v>
      </c>
      <c r="G23" s="822">
        <f>ROUND(+G21*0.563,0)</f>
        <v>1084</v>
      </c>
      <c r="H23" s="823">
        <f>ROUND(+H21*0.563,0)</f>
        <v>776</v>
      </c>
      <c r="I23" s="63"/>
      <c r="J23" s="79"/>
      <c r="K23" s="79"/>
      <c r="L23" s="79"/>
      <c r="M23" s="79"/>
      <c r="N23" s="79"/>
      <c r="O23" s="79"/>
      <c r="P23" s="79"/>
      <c r="Q23" s="79"/>
    </row>
    <row r="24" spans="1:18" x14ac:dyDescent="0.25">
      <c r="A24" s="158"/>
      <c r="B24" s="1323">
        <v>5</v>
      </c>
      <c r="C24" s="1324" t="s">
        <v>418</v>
      </c>
      <c r="D24" s="830" t="s">
        <v>459</v>
      </c>
      <c r="E24" s="828" t="s">
        <v>124</v>
      </c>
      <c r="F24" s="828"/>
      <c r="G24" s="822">
        <f>+G21</f>
        <v>1925</v>
      </c>
      <c r="H24" s="823">
        <f>+H21</f>
        <v>1379</v>
      </c>
      <c r="I24" s="63"/>
      <c r="J24" s="79"/>
      <c r="K24" s="79"/>
      <c r="L24" s="79"/>
      <c r="M24" s="79"/>
      <c r="N24" s="79"/>
      <c r="O24" s="79"/>
      <c r="P24" s="79"/>
    </row>
    <row r="25" spans="1:18" ht="33.75" x14ac:dyDescent="0.25">
      <c r="A25" s="158"/>
      <c r="B25" s="1323"/>
      <c r="C25" s="1324"/>
      <c r="D25" s="827" t="s">
        <v>632</v>
      </c>
      <c r="E25" s="828" t="s">
        <v>125</v>
      </c>
      <c r="F25" s="828">
        <v>250</v>
      </c>
      <c r="G25" s="822">
        <f>ROUND(+G24*1.042,0)</f>
        <v>2006</v>
      </c>
      <c r="H25" s="823">
        <f>ROUND(+H24*1.042,0)</f>
        <v>1437</v>
      </c>
      <c r="I25" s="63"/>
      <c r="J25" s="79"/>
      <c r="K25" s="79"/>
      <c r="L25" s="79"/>
      <c r="M25" s="79"/>
      <c r="N25" s="79"/>
      <c r="O25" s="79"/>
      <c r="P25" s="79"/>
      <c r="Q25" s="79"/>
      <c r="R25" s="79"/>
    </row>
    <row r="26" spans="1:18" ht="33.75" x14ac:dyDescent="0.25">
      <c r="A26" s="158"/>
      <c r="B26" s="1323"/>
      <c r="C26" s="1324"/>
      <c r="D26" s="827" t="s">
        <v>633</v>
      </c>
      <c r="E26" s="828" t="s">
        <v>125</v>
      </c>
      <c r="F26" s="828">
        <v>250</v>
      </c>
      <c r="G26" s="822">
        <f>ROUND(+G24*0.56,0)</f>
        <v>1078</v>
      </c>
      <c r="H26" s="823">
        <f>ROUND(+H24*0.56,0)</f>
        <v>772</v>
      </c>
      <c r="I26" s="63"/>
      <c r="J26" s="79"/>
      <c r="K26" s="79"/>
      <c r="L26" s="79"/>
      <c r="M26" s="79"/>
      <c r="N26" s="79"/>
      <c r="O26" s="79"/>
      <c r="P26" s="79"/>
      <c r="Q26" s="79"/>
      <c r="R26" s="79"/>
    </row>
    <row r="27" spans="1:18" x14ac:dyDescent="0.25">
      <c r="A27" s="158"/>
      <c r="B27" s="1345">
        <v>6</v>
      </c>
      <c r="C27" s="1348" t="s">
        <v>853</v>
      </c>
      <c r="D27" s="827" t="s">
        <v>875</v>
      </c>
      <c r="E27" s="828" t="s">
        <v>124</v>
      </c>
      <c r="F27" s="828"/>
      <c r="G27" s="844">
        <f>G24</f>
        <v>1925</v>
      </c>
      <c r="H27" s="845">
        <f>H24</f>
        <v>1379</v>
      </c>
      <c r="I27" s="63"/>
      <c r="J27" s="79"/>
      <c r="K27" s="79"/>
      <c r="L27" s="79"/>
      <c r="M27" s="79"/>
      <c r="N27" s="79"/>
      <c r="O27" s="79"/>
    </row>
    <row r="28" spans="1:18" ht="33.75" x14ac:dyDescent="0.25">
      <c r="A28" s="158"/>
      <c r="B28" s="1346"/>
      <c r="C28" s="1349"/>
      <c r="D28" s="849" t="s">
        <v>897</v>
      </c>
      <c r="E28" s="828" t="s">
        <v>125</v>
      </c>
      <c r="F28" s="828">
        <v>250</v>
      </c>
      <c r="G28" s="844">
        <f>ROUND(+G27*1.008,0)</f>
        <v>1940</v>
      </c>
      <c r="H28" s="845">
        <f>ROUND(+H27*1.008,0)</f>
        <v>1390</v>
      </c>
      <c r="I28" s="63"/>
      <c r="J28" s="79"/>
      <c r="K28" s="79"/>
      <c r="L28" s="79"/>
      <c r="M28" s="79"/>
      <c r="N28" s="79"/>
      <c r="O28" s="79"/>
    </row>
    <row r="29" spans="1:18" ht="33.75" x14ac:dyDescent="0.25">
      <c r="A29" s="158"/>
      <c r="B29" s="1347"/>
      <c r="C29" s="1333"/>
      <c r="D29" s="827" t="s">
        <v>898</v>
      </c>
      <c r="E29" s="828" t="s">
        <v>125</v>
      </c>
      <c r="F29" s="828">
        <v>250</v>
      </c>
      <c r="G29" s="844">
        <f>ROUND(+G27*0.542,0)</f>
        <v>1043</v>
      </c>
      <c r="H29" s="845">
        <f>ROUND(+H27*0.542,0)</f>
        <v>747</v>
      </c>
      <c r="I29" s="63"/>
      <c r="J29" s="79"/>
      <c r="K29" s="79"/>
      <c r="L29" s="79"/>
      <c r="M29" s="79"/>
      <c r="N29" s="79"/>
      <c r="O29" s="79"/>
      <c r="P29" s="79"/>
      <c r="Q29" s="79"/>
    </row>
    <row r="30" spans="1:18" x14ac:dyDescent="0.25">
      <c r="A30" s="158"/>
      <c r="B30" s="1323">
        <v>7</v>
      </c>
      <c r="C30" s="1324" t="s">
        <v>252</v>
      </c>
      <c r="D30" s="830" t="s">
        <v>268</v>
      </c>
      <c r="E30" s="828" t="s">
        <v>3</v>
      </c>
      <c r="F30" s="828">
        <v>5</v>
      </c>
      <c r="G30" s="829">
        <f>ROUND('Металлочерепица (9)'!H30*1.26,0)</f>
        <v>3282</v>
      </c>
      <c r="H30" s="596">
        <v>2605</v>
      </c>
      <c r="I30" s="63"/>
      <c r="J30" s="79"/>
      <c r="K30" s="79"/>
      <c r="L30" s="79"/>
      <c r="M30" s="79"/>
      <c r="N30" s="79"/>
      <c r="O30" s="79"/>
      <c r="P30" s="79"/>
      <c r="Q30" s="79"/>
    </row>
    <row r="31" spans="1:18" x14ac:dyDescent="0.25">
      <c r="A31" s="158"/>
      <c r="B31" s="1323"/>
      <c r="C31" s="1324"/>
      <c r="D31" s="849" t="s">
        <v>838</v>
      </c>
      <c r="E31" s="828" t="s">
        <v>3</v>
      </c>
      <c r="F31" s="828">
        <v>5</v>
      </c>
      <c r="G31" s="850">
        <f>ROUND('Металлочерепица (9)'!H31*1.26,0)</f>
        <v>2844</v>
      </c>
      <c r="H31" s="851">
        <v>2257</v>
      </c>
      <c r="I31" s="63"/>
      <c r="J31" s="79"/>
      <c r="K31" s="79"/>
      <c r="L31" s="79"/>
      <c r="M31" s="79"/>
      <c r="N31" s="79"/>
      <c r="O31" s="79"/>
      <c r="P31" s="79"/>
      <c r="Q31" s="79"/>
    </row>
    <row r="32" spans="1:18" x14ac:dyDescent="0.25">
      <c r="A32" s="158"/>
      <c r="B32" s="1323"/>
      <c r="C32" s="1324"/>
      <c r="D32" s="830" t="s">
        <v>857</v>
      </c>
      <c r="E32" s="828" t="s">
        <v>3</v>
      </c>
      <c r="F32" s="828">
        <v>5</v>
      </c>
      <c r="G32" s="829">
        <f>'AQUACLICK (8)'!H26</f>
        <v>4943</v>
      </c>
      <c r="H32" s="596">
        <f>'AQUACLICK (8)'!G26</f>
        <v>3557</v>
      </c>
      <c r="I32" s="63"/>
      <c r="J32" s="79"/>
      <c r="K32" s="79"/>
      <c r="L32" s="79"/>
      <c r="M32" s="79"/>
      <c r="N32" s="79"/>
      <c r="O32" s="79"/>
      <c r="P32" s="79"/>
      <c r="Q32" s="79"/>
    </row>
    <row r="33" spans="1:17" x14ac:dyDescent="0.25">
      <c r="A33" s="158"/>
      <c r="B33" s="847">
        <v>8</v>
      </c>
      <c r="C33" s="848" t="s">
        <v>858</v>
      </c>
      <c r="D33" s="849" t="s">
        <v>859</v>
      </c>
      <c r="E33" s="828" t="s">
        <v>3</v>
      </c>
      <c r="F33" s="828">
        <v>5</v>
      </c>
      <c r="G33" s="850">
        <f>'AQUACLICK (8)'!H27</f>
        <v>4943</v>
      </c>
      <c r="H33" s="851">
        <f>'AQUACLICK (8)'!G27</f>
        <v>3570</v>
      </c>
      <c r="I33" s="63"/>
      <c r="J33" s="79"/>
      <c r="K33" s="79"/>
      <c r="L33" s="79"/>
      <c r="M33" s="79"/>
      <c r="N33" s="79"/>
      <c r="O33" s="79"/>
      <c r="P33" s="79"/>
      <c r="Q33" s="79"/>
    </row>
    <row r="34" spans="1:17" x14ac:dyDescent="0.25">
      <c r="A34" s="158"/>
      <c r="B34" s="1323">
        <v>9</v>
      </c>
      <c r="C34" s="1324" t="s">
        <v>253</v>
      </c>
      <c r="D34" s="831" t="s">
        <v>377</v>
      </c>
      <c r="E34" s="828" t="s">
        <v>3</v>
      </c>
      <c r="F34" s="828">
        <v>1</v>
      </c>
      <c r="G34" s="829">
        <f>ROUND('Металлочерепица (9)'!H34*1.26,0)</f>
        <v>1033</v>
      </c>
      <c r="H34" s="596">
        <v>820</v>
      </c>
      <c r="I34" s="63"/>
      <c r="J34" s="79"/>
      <c r="K34" s="79"/>
      <c r="L34" s="79"/>
      <c r="M34" s="79"/>
      <c r="N34" s="79"/>
      <c r="O34" s="79"/>
      <c r="P34" s="79"/>
      <c r="Q34" s="79"/>
    </row>
    <row r="35" spans="1:17" x14ac:dyDescent="0.25">
      <c r="A35" s="158"/>
      <c r="B35" s="1323"/>
      <c r="C35" s="1324"/>
      <c r="D35" s="831" t="s">
        <v>395</v>
      </c>
      <c r="E35" s="828" t="s">
        <v>3</v>
      </c>
      <c r="F35" s="828">
        <v>1</v>
      </c>
      <c r="G35" s="829">
        <f>ROUND('Металлочерепица (9)'!H35*1.26,0)</f>
        <v>1968</v>
      </c>
      <c r="H35" s="596">
        <v>1562</v>
      </c>
      <c r="I35" s="63"/>
      <c r="J35" s="79"/>
      <c r="K35" s="79"/>
      <c r="L35" s="79"/>
      <c r="M35" s="79"/>
      <c r="N35" s="79"/>
      <c r="O35" s="79"/>
      <c r="P35" s="79"/>
      <c r="Q35" s="79"/>
    </row>
    <row r="36" spans="1:17" x14ac:dyDescent="0.25">
      <c r="A36" s="158"/>
      <c r="B36" s="832">
        <v>10</v>
      </c>
      <c r="C36" s="831" t="s">
        <v>254</v>
      </c>
      <c r="D36" s="831" t="s">
        <v>394</v>
      </c>
      <c r="E36" s="828" t="s">
        <v>3</v>
      </c>
      <c r="F36" s="828">
        <v>1</v>
      </c>
      <c r="G36" s="829">
        <f>ROUND('Металлочерепица (9)'!H36*1.26,0)</f>
        <v>5994</v>
      </c>
      <c r="H36" s="596">
        <v>4757</v>
      </c>
      <c r="I36" s="63"/>
      <c r="J36" s="79"/>
      <c r="K36" s="79"/>
      <c r="L36" s="79"/>
      <c r="M36" s="79"/>
      <c r="N36" s="79"/>
      <c r="O36" s="79"/>
      <c r="P36" s="79"/>
      <c r="Q36" s="79"/>
    </row>
    <row r="37" spans="1:17" x14ac:dyDescent="0.25">
      <c r="A37" s="158"/>
      <c r="B37" s="1323">
        <v>11</v>
      </c>
      <c r="C37" s="1324" t="s">
        <v>255</v>
      </c>
      <c r="D37" s="831" t="s">
        <v>256</v>
      </c>
      <c r="E37" s="828" t="s">
        <v>3</v>
      </c>
      <c r="F37" s="828">
        <v>10</v>
      </c>
      <c r="G37" s="829">
        <f>ROUND('Металлочерепица (9)'!H37*1.26,0)</f>
        <v>2666</v>
      </c>
      <c r="H37" s="596">
        <v>2116</v>
      </c>
      <c r="I37" s="63"/>
      <c r="J37" s="79"/>
      <c r="K37" s="79"/>
      <c r="L37" s="79"/>
      <c r="M37" s="79"/>
      <c r="N37" s="79"/>
      <c r="O37" s="79"/>
      <c r="P37" s="79"/>
      <c r="Q37" s="79"/>
    </row>
    <row r="38" spans="1:17" x14ac:dyDescent="0.25">
      <c r="A38" s="158"/>
      <c r="B38" s="1323"/>
      <c r="C38" s="1324"/>
      <c r="D38" s="831" t="s">
        <v>257</v>
      </c>
      <c r="E38" s="828" t="s">
        <v>3</v>
      </c>
      <c r="F38" s="828">
        <v>10</v>
      </c>
      <c r="G38" s="829">
        <f>ROUND('Металлочерепица (9)'!H38*1.26,0)</f>
        <v>1750</v>
      </c>
      <c r="H38" s="596">
        <v>1389</v>
      </c>
      <c r="I38" s="63"/>
      <c r="J38" s="79"/>
      <c r="K38" s="79"/>
      <c r="L38" s="79"/>
      <c r="M38" s="79"/>
      <c r="N38" s="79"/>
      <c r="O38" s="79"/>
      <c r="P38" s="79"/>
      <c r="Q38" s="79"/>
    </row>
    <row r="39" spans="1:17" x14ac:dyDescent="0.25">
      <c r="A39" s="158"/>
      <c r="B39" s="832">
        <v>12</v>
      </c>
      <c r="C39" s="831" t="s">
        <v>258</v>
      </c>
      <c r="D39" s="831" t="s">
        <v>666</v>
      </c>
      <c r="E39" s="828" t="s">
        <v>3</v>
      </c>
      <c r="F39" s="828">
        <v>1</v>
      </c>
      <c r="G39" s="822">
        <v>3076</v>
      </c>
      <c r="H39" s="596">
        <v>2442</v>
      </c>
      <c r="I39" s="63"/>
      <c r="J39" s="79"/>
      <c r="K39" s="79"/>
      <c r="L39" s="79"/>
      <c r="M39" s="79"/>
      <c r="N39" s="79"/>
      <c r="O39" s="79"/>
      <c r="P39" s="79"/>
      <c r="Q39" s="79"/>
    </row>
    <row r="40" spans="1:17" x14ac:dyDescent="0.25">
      <c r="A40" s="158"/>
      <c r="B40" s="1323">
        <v>13</v>
      </c>
      <c r="C40" s="1328" t="s">
        <v>259</v>
      </c>
      <c r="D40" s="830" t="s">
        <v>860</v>
      </c>
      <c r="E40" s="828" t="s">
        <v>3</v>
      </c>
      <c r="F40" s="828">
        <v>10</v>
      </c>
      <c r="G40" s="829">
        <f>ROUND('Металлочерепица (9)'!H40*1.26,0)</f>
        <v>2511</v>
      </c>
      <c r="H40" s="596">
        <v>1993</v>
      </c>
      <c r="I40" s="63"/>
      <c r="J40" s="79"/>
      <c r="K40" s="79"/>
      <c r="L40" s="79"/>
      <c r="M40" s="79"/>
      <c r="N40" s="79"/>
      <c r="O40" s="79"/>
      <c r="P40" s="79"/>
      <c r="Q40" s="79"/>
    </row>
    <row r="41" spans="1:17" x14ac:dyDescent="0.25">
      <c r="A41" s="158"/>
      <c r="B41" s="1323"/>
      <c r="C41" s="1328"/>
      <c r="D41" s="830" t="s">
        <v>667</v>
      </c>
      <c r="E41" s="828" t="s">
        <v>3</v>
      </c>
      <c r="F41" s="828">
        <v>10</v>
      </c>
      <c r="G41" s="829">
        <f>ROUND('Металлочерепица (9)'!H41*1.26,0)</f>
        <v>3073</v>
      </c>
      <c r="H41" s="596">
        <v>2439</v>
      </c>
      <c r="I41" s="63"/>
      <c r="J41" s="79"/>
      <c r="K41" s="79"/>
      <c r="L41" s="79"/>
      <c r="M41" s="79"/>
      <c r="N41" s="79"/>
      <c r="O41" s="79"/>
      <c r="P41" s="79"/>
      <c r="Q41" s="79"/>
    </row>
    <row r="42" spans="1:17" x14ac:dyDescent="0.25">
      <c r="A42" s="158"/>
      <c r="B42" s="1323">
        <v>14</v>
      </c>
      <c r="C42" s="1328" t="s">
        <v>260</v>
      </c>
      <c r="D42" s="830" t="s">
        <v>861</v>
      </c>
      <c r="E42" s="828" t="s">
        <v>3</v>
      </c>
      <c r="F42" s="828">
        <v>10</v>
      </c>
      <c r="G42" s="829">
        <f t="shared" ref="G42:H42" si="4">+G43</f>
        <v>1194</v>
      </c>
      <c r="H42" s="596">
        <f t="shared" si="4"/>
        <v>948</v>
      </c>
      <c r="I42" s="63"/>
      <c r="J42" s="79"/>
      <c r="K42" s="79"/>
      <c r="L42" s="79"/>
      <c r="M42" s="79"/>
      <c r="N42" s="79"/>
      <c r="O42" s="79"/>
      <c r="P42" s="79"/>
      <c r="Q42" s="79"/>
    </row>
    <row r="43" spans="1:17" x14ac:dyDescent="0.25">
      <c r="A43" s="158"/>
      <c r="B43" s="1323"/>
      <c r="C43" s="1328"/>
      <c r="D43" s="830" t="s">
        <v>522</v>
      </c>
      <c r="E43" s="828" t="s">
        <v>3</v>
      </c>
      <c r="F43" s="828">
        <v>10</v>
      </c>
      <c r="G43" s="829">
        <f>ROUND('Металлочерепица (9)'!H43*1.26,0)</f>
        <v>1194</v>
      </c>
      <c r="H43" s="596">
        <v>948</v>
      </c>
      <c r="I43" s="63"/>
      <c r="J43" s="79"/>
      <c r="K43" s="79"/>
      <c r="L43" s="79"/>
      <c r="M43" s="79"/>
      <c r="N43" s="79"/>
      <c r="O43" s="79"/>
      <c r="P43" s="79"/>
      <c r="Q43" s="79"/>
    </row>
    <row r="44" spans="1:17" x14ac:dyDescent="0.25">
      <c r="A44" s="158"/>
      <c r="B44" s="832">
        <v>15</v>
      </c>
      <c r="C44" s="830" t="s">
        <v>261</v>
      </c>
      <c r="D44" s="830" t="s">
        <v>668</v>
      </c>
      <c r="E44" s="828" t="s">
        <v>3</v>
      </c>
      <c r="F44" s="828">
        <v>10</v>
      </c>
      <c r="G44" s="829">
        <f>ROUND('Металлочерепица (9)'!H44*1.26,0)</f>
        <v>4759</v>
      </c>
      <c r="H44" s="596">
        <v>3777</v>
      </c>
      <c r="I44" s="63"/>
      <c r="J44" s="79"/>
      <c r="K44" s="79"/>
      <c r="L44" s="79"/>
      <c r="M44" s="79"/>
      <c r="N44" s="79"/>
      <c r="O44" s="79"/>
      <c r="P44" s="79"/>
      <c r="Q44" s="79"/>
    </row>
    <row r="45" spans="1:17" x14ac:dyDescent="0.25">
      <c r="A45" s="158"/>
      <c r="B45" s="1323">
        <v>16</v>
      </c>
      <c r="C45" s="1324" t="s">
        <v>262</v>
      </c>
      <c r="D45" s="831" t="s">
        <v>263</v>
      </c>
      <c r="E45" s="828" t="s">
        <v>3</v>
      </c>
      <c r="F45" s="828">
        <v>10</v>
      </c>
      <c r="G45" s="829">
        <f>ROUND('Металлочерепица (9)'!H45*1.26,0)</f>
        <v>1750</v>
      </c>
      <c r="H45" s="596">
        <v>1389</v>
      </c>
      <c r="I45" s="63"/>
      <c r="J45" s="79"/>
      <c r="K45" s="79"/>
      <c r="L45" s="79"/>
      <c r="M45" s="79"/>
      <c r="N45" s="79"/>
      <c r="O45" s="79"/>
      <c r="P45" s="79"/>
      <c r="Q45" s="79"/>
    </row>
    <row r="46" spans="1:17" x14ac:dyDescent="0.25">
      <c r="A46" s="158"/>
      <c r="B46" s="1323"/>
      <c r="C46" s="1324"/>
      <c r="D46" s="831" t="s">
        <v>264</v>
      </c>
      <c r="E46" s="828" t="s">
        <v>3</v>
      </c>
      <c r="F46" s="828">
        <v>10</v>
      </c>
      <c r="G46" s="829">
        <f>ROUND('Металлочерепица (9)'!H46*1.26,0)</f>
        <v>1522</v>
      </c>
      <c r="H46" s="596">
        <v>1208</v>
      </c>
      <c r="I46" s="63"/>
      <c r="J46" s="79"/>
      <c r="K46" s="79"/>
      <c r="L46" s="79"/>
      <c r="M46" s="79"/>
      <c r="N46" s="79"/>
      <c r="O46" s="79"/>
      <c r="P46" s="79"/>
      <c r="Q46" s="79"/>
    </row>
    <row r="47" spans="1:17" x14ac:dyDescent="0.25">
      <c r="A47" s="158"/>
      <c r="B47" s="1323">
        <v>17</v>
      </c>
      <c r="C47" s="1324" t="s">
        <v>265</v>
      </c>
      <c r="D47" s="831" t="s">
        <v>266</v>
      </c>
      <c r="E47" s="828" t="s">
        <v>3</v>
      </c>
      <c r="F47" s="828">
        <v>2</v>
      </c>
      <c r="G47" s="829">
        <f>ROUND('Металлочерепица (9)'!H47*1.26,0)</f>
        <v>7025</v>
      </c>
      <c r="H47" s="596">
        <v>5575</v>
      </c>
      <c r="I47" s="63"/>
      <c r="J47" s="79"/>
      <c r="K47" s="79"/>
      <c r="L47" s="79"/>
      <c r="M47" s="79"/>
      <c r="N47" s="79"/>
      <c r="O47" s="79"/>
      <c r="P47" s="79"/>
      <c r="Q47" s="79"/>
    </row>
    <row r="48" spans="1:17" x14ac:dyDescent="0.25">
      <c r="A48" s="158"/>
      <c r="B48" s="1323"/>
      <c r="C48" s="1324"/>
      <c r="D48" s="831" t="s">
        <v>685</v>
      </c>
      <c r="E48" s="828" t="s">
        <v>3</v>
      </c>
      <c r="F48" s="828">
        <v>10</v>
      </c>
      <c r="G48" s="829">
        <f>ROUND('Металлочерепица (9)'!H48*1.26,0)</f>
        <v>2267</v>
      </c>
      <c r="H48" s="596">
        <v>1799</v>
      </c>
      <c r="I48" s="63"/>
      <c r="J48" s="79"/>
      <c r="K48" s="79"/>
      <c r="L48" s="79"/>
      <c r="M48" s="79"/>
      <c r="N48" s="79"/>
      <c r="O48" s="79"/>
      <c r="P48" s="79"/>
      <c r="Q48" s="79"/>
    </row>
    <row r="49" spans="1:17" x14ac:dyDescent="0.25">
      <c r="A49" s="158"/>
      <c r="B49" s="1323"/>
      <c r="C49" s="1324"/>
      <c r="D49" s="848" t="s">
        <v>606</v>
      </c>
      <c r="E49" s="828" t="s">
        <v>3</v>
      </c>
      <c r="F49" s="828">
        <v>2</v>
      </c>
      <c r="G49" s="829">
        <f>ROUND('Металлочерепица (9)'!H49*1.26,0)</f>
        <v>7025</v>
      </c>
      <c r="H49" s="596">
        <v>5575</v>
      </c>
      <c r="I49" s="63"/>
      <c r="J49" s="79"/>
      <c r="K49" s="79"/>
      <c r="L49" s="79"/>
      <c r="M49" s="79"/>
      <c r="N49" s="79"/>
      <c r="O49" s="79"/>
      <c r="P49" s="79"/>
      <c r="Q49" s="79"/>
    </row>
    <row r="50" spans="1:17" ht="33.75" x14ac:dyDescent="0.25">
      <c r="A50" s="158"/>
      <c r="B50" s="847">
        <v>18</v>
      </c>
      <c r="C50" s="924" t="s">
        <v>864</v>
      </c>
      <c r="D50" s="848" t="s">
        <v>865</v>
      </c>
      <c r="E50" s="828" t="s">
        <v>139</v>
      </c>
      <c r="F50" s="828">
        <v>1</v>
      </c>
      <c r="G50" s="1327">
        <f>+'AQUACLICK (8)'!G38:H38</f>
        <v>990</v>
      </c>
      <c r="H50" s="1292"/>
      <c r="I50" s="63"/>
      <c r="J50" s="79"/>
      <c r="K50" s="79"/>
      <c r="L50" s="79"/>
      <c r="M50" s="79"/>
      <c r="N50" s="79"/>
      <c r="O50" s="79"/>
      <c r="P50" s="79"/>
      <c r="Q50" s="79"/>
    </row>
    <row r="51" spans="1:17" ht="15" customHeight="1" x14ac:dyDescent="0.25">
      <c r="A51" s="158"/>
      <c r="B51" s="832">
        <v>19</v>
      </c>
      <c r="C51" s="831" t="s">
        <v>267</v>
      </c>
      <c r="D51" s="831" t="s">
        <v>473</v>
      </c>
      <c r="E51" s="828" t="s">
        <v>3</v>
      </c>
      <c r="F51" s="828">
        <v>500</v>
      </c>
      <c r="G51" s="1325">
        <v>103</v>
      </c>
      <c r="H51" s="1326"/>
      <c r="I51" s="63"/>
    </row>
    <row r="52" spans="1:17" ht="15" customHeight="1" x14ac:dyDescent="0.25">
      <c r="A52" s="158"/>
      <c r="B52" s="832">
        <v>20</v>
      </c>
      <c r="C52" s="833" t="s">
        <v>505</v>
      </c>
      <c r="D52" s="831" t="s">
        <v>474</v>
      </c>
      <c r="E52" s="828" t="s">
        <v>139</v>
      </c>
      <c r="F52" s="834"/>
      <c r="G52" s="1131">
        <v>2173</v>
      </c>
      <c r="H52" s="1134"/>
      <c r="I52" s="63"/>
    </row>
    <row r="53" spans="1:17" ht="15.75" customHeight="1" thickBot="1" x14ac:dyDescent="0.3">
      <c r="A53" s="158"/>
      <c r="B53" s="835">
        <v>21</v>
      </c>
      <c r="C53" s="836" t="s">
        <v>506</v>
      </c>
      <c r="D53" s="837" t="s">
        <v>475</v>
      </c>
      <c r="E53" s="838" t="s">
        <v>139</v>
      </c>
      <c r="F53" s="839"/>
      <c r="G53" s="1321">
        <v>1948</v>
      </c>
      <c r="H53" s="1322"/>
      <c r="I53" s="63"/>
    </row>
    <row r="54" spans="1:17" x14ac:dyDescent="0.25">
      <c r="A54" s="63"/>
      <c r="B54" s="67"/>
      <c r="C54" s="80"/>
      <c r="D54" s="81"/>
      <c r="E54" s="67"/>
      <c r="F54" s="67"/>
      <c r="G54" s="597"/>
      <c r="H54" s="597"/>
      <c r="I54" s="63"/>
    </row>
    <row r="55" spans="1:17" ht="15" customHeight="1" x14ac:dyDescent="0.25">
      <c r="A55" s="63"/>
      <c r="B55" s="706" t="s">
        <v>465</v>
      </c>
      <c r="C55" s="706"/>
      <c r="D55" s="706"/>
      <c r="E55" s="706"/>
      <c r="F55" s="706"/>
      <c r="G55" s="706"/>
      <c r="H55" s="706"/>
      <c r="I55" s="270"/>
    </row>
    <row r="56" spans="1:17" s="708" customFormat="1" ht="15" customHeight="1" x14ac:dyDescent="0.25">
      <c r="A56" s="707"/>
      <c r="B56" s="797" t="s">
        <v>821</v>
      </c>
      <c r="C56" s="797"/>
      <c r="D56" s="797"/>
      <c r="E56" s="797"/>
      <c r="F56" s="797"/>
      <c r="G56" s="797"/>
      <c r="H56" s="797"/>
      <c r="I56" s="797"/>
      <c r="J56" s="78"/>
      <c r="K56" s="78"/>
      <c r="L56" s="78"/>
      <c r="M56" s="78"/>
      <c r="N56" s="78"/>
      <c r="O56" s="78"/>
    </row>
    <row r="57" spans="1:17" x14ac:dyDescent="0.25">
      <c r="A57" s="63"/>
      <c r="B57" s="1115" t="s">
        <v>542</v>
      </c>
      <c r="C57" s="1115"/>
      <c r="D57" s="1115"/>
      <c r="E57" s="1115"/>
      <c r="F57" s="1115"/>
      <c r="G57" s="1115"/>
      <c r="H57" s="1115"/>
      <c r="I57" s="270"/>
    </row>
    <row r="58" spans="1:17" ht="15" customHeight="1" x14ac:dyDescent="0.25">
      <c r="A58" s="63"/>
      <c r="B58" s="1115" t="s">
        <v>681</v>
      </c>
      <c r="C58" s="1115"/>
      <c r="D58" s="1115"/>
      <c r="E58" s="1115"/>
      <c r="F58" s="1115"/>
      <c r="G58" s="1115"/>
      <c r="H58" s="1115"/>
      <c r="I58" s="272"/>
    </row>
    <row r="59" spans="1:17" x14ac:dyDescent="0.25">
      <c r="A59" s="63"/>
      <c r="B59" s="1132" t="s">
        <v>523</v>
      </c>
      <c r="C59" s="1132"/>
      <c r="D59" s="1132"/>
      <c r="E59" s="1132"/>
      <c r="F59" s="1132"/>
      <c r="G59" s="1132"/>
      <c r="H59" s="1132"/>
      <c r="I59" s="271"/>
    </row>
    <row r="60" spans="1:17" x14ac:dyDescent="0.25">
      <c r="A60" s="63"/>
      <c r="B60" s="1132" t="s">
        <v>464</v>
      </c>
      <c r="C60" s="1132"/>
      <c r="D60" s="1132"/>
      <c r="E60" s="1132"/>
      <c r="F60" s="1132"/>
      <c r="G60" s="1132"/>
      <c r="H60" s="1132"/>
      <c r="I60" s="1132"/>
    </row>
    <row r="61" spans="1:17" x14ac:dyDescent="0.25">
      <c r="A61" s="63"/>
      <c r="B61" s="1132" t="s">
        <v>635</v>
      </c>
      <c r="C61" s="1132"/>
      <c r="D61" s="1132"/>
      <c r="E61" s="1132"/>
      <c r="F61" s="1132"/>
      <c r="G61" s="1132"/>
      <c r="H61" s="1132"/>
      <c r="I61" s="1132"/>
    </row>
    <row r="62" spans="1:17" x14ac:dyDescent="0.25">
      <c r="A62" s="63"/>
      <c r="B62" s="1132" t="s">
        <v>543</v>
      </c>
      <c r="C62" s="1132"/>
      <c r="D62" s="1132"/>
      <c r="E62" s="1132"/>
      <c r="F62" s="1132"/>
      <c r="G62" s="1132"/>
      <c r="H62" s="1132"/>
      <c r="I62" s="1132"/>
    </row>
    <row r="63" spans="1:17" x14ac:dyDescent="0.25">
      <c r="A63" s="63"/>
      <c r="B63" s="1132" t="s">
        <v>525</v>
      </c>
      <c r="C63" s="1132"/>
      <c r="D63" s="1132"/>
      <c r="E63" s="1132"/>
      <c r="F63" s="1132"/>
      <c r="G63" s="1132"/>
      <c r="H63" s="1132"/>
      <c r="I63" s="1132"/>
    </row>
    <row r="64" spans="1:17" x14ac:dyDescent="0.25">
      <c r="A64" s="63"/>
      <c r="B64" s="1132" t="s">
        <v>421</v>
      </c>
      <c r="C64" s="1132"/>
      <c r="D64" s="1132"/>
      <c r="E64" s="1132"/>
      <c r="F64" s="1132"/>
      <c r="G64" s="1132"/>
      <c r="H64" s="1132"/>
      <c r="I64" s="1132"/>
    </row>
    <row r="65" spans="1:9" x14ac:dyDescent="0.25">
      <c r="A65" s="63"/>
      <c r="B65" s="1132" t="s">
        <v>636</v>
      </c>
      <c r="C65" s="1132"/>
      <c r="D65" s="1132"/>
      <c r="E65" s="1132"/>
      <c r="F65" s="1132"/>
      <c r="G65" s="1132"/>
      <c r="H65" s="1132"/>
      <c r="I65" s="1132"/>
    </row>
    <row r="66" spans="1:9" x14ac:dyDescent="0.25">
      <c r="A66" s="63"/>
      <c r="B66" s="63"/>
      <c r="C66" s="63"/>
      <c r="D66" s="63"/>
      <c r="E66" s="63"/>
      <c r="F66" s="63"/>
      <c r="G66" s="588"/>
      <c r="H66" s="588"/>
      <c r="I66" s="63"/>
    </row>
  </sheetData>
  <sortState ref="H7:H11">
    <sortCondition ref="H7"/>
  </sortState>
  <mergeCells count="46">
    <mergeCell ref="B65:I65"/>
    <mergeCell ref="B61:I61"/>
    <mergeCell ref="B60:I60"/>
    <mergeCell ref="B57:H57"/>
    <mergeCell ref="B59:H59"/>
    <mergeCell ref="B58:H58"/>
    <mergeCell ref="B62:I62"/>
    <mergeCell ref="B63:I63"/>
    <mergeCell ref="B64:I64"/>
    <mergeCell ref="B34:B35"/>
    <mergeCell ref="C34:C35"/>
    <mergeCell ref="B37:B38"/>
    <mergeCell ref="C37:C38"/>
    <mergeCell ref="G5:H5"/>
    <mergeCell ref="E5:E11"/>
    <mergeCell ref="F5:F11"/>
    <mergeCell ref="B18:B20"/>
    <mergeCell ref="C18:C20"/>
    <mergeCell ref="B27:B29"/>
    <mergeCell ref="C27:C29"/>
    <mergeCell ref="B3:D3"/>
    <mergeCell ref="B24:B26"/>
    <mergeCell ref="C24:C26"/>
    <mergeCell ref="B30:B32"/>
    <mergeCell ref="C30:C32"/>
    <mergeCell ref="D5:D11"/>
    <mergeCell ref="B21:B23"/>
    <mergeCell ref="C21:C23"/>
    <mergeCell ref="B12:B14"/>
    <mergeCell ref="C12:C14"/>
    <mergeCell ref="B15:B17"/>
    <mergeCell ref="C15:C17"/>
    <mergeCell ref="B5:B11"/>
    <mergeCell ref="C5:C11"/>
    <mergeCell ref="C45:C46"/>
    <mergeCell ref="B40:B41"/>
    <mergeCell ref="C40:C41"/>
    <mergeCell ref="B42:B43"/>
    <mergeCell ref="B45:B46"/>
    <mergeCell ref="C42:C43"/>
    <mergeCell ref="G53:H53"/>
    <mergeCell ref="B47:B49"/>
    <mergeCell ref="C47:C49"/>
    <mergeCell ref="G51:H51"/>
    <mergeCell ref="G52:H52"/>
    <mergeCell ref="G50:H50"/>
  </mergeCells>
  <hyperlinks>
    <hyperlink ref="H2" location="СОДЕРЖАНИЕ!A1" display="Назад в СОДЕРЖАНИЕ "/>
    <hyperlink ref="B56:L56"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34" orientation="portrait" r:id="rId1"/>
  <headerFooter>
    <oddFooter>Страница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R65"/>
  <sheetViews>
    <sheetView showGridLines="0" zoomScale="115" zoomScaleNormal="115" zoomScaleSheetLayoutView="100" workbookViewId="0">
      <pane ySplit="11" topLeftCell="A30" activePane="bottomLeft" state="frozen"/>
      <selection pane="bottomLeft" activeCell="C48" sqref="C48"/>
    </sheetView>
  </sheetViews>
  <sheetFormatPr defaultColWidth="9.28515625" defaultRowHeight="15" x14ac:dyDescent="0.25"/>
  <cols>
    <col min="1" max="1" width="3.7109375" style="78" customWidth="1"/>
    <col min="2" max="2" width="6.5703125" style="78" customWidth="1"/>
    <col min="3" max="3" width="30.28515625" style="78" customWidth="1"/>
    <col min="4" max="4" width="48.28515625" style="78" customWidth="1"/>
    <col min="5" max="5" width="6.28515625" style="78" customWidth="1"/>
    <col min="6" max="6" width="7.7109375" style="78" customWidth="1"/>
    <col min="7" max="7" width="25.85546875" style="78" customWidth="1"/>
    <col min="8" max="8" width="28.5703125" style="598" customWidth="1"/>
    <col min="9" max="9" width="3.7109375" style="78" customWidth="1"/>
    <col min="10" max="10" width="8.28515625" style="78" customWidth="1"/>
    <col min="11" max="16384" width="9.28515625" style="78"/>
  </cols>
  <sheetData>
    <row r="1" spans="1:17" ht="9.75" customHeight="1" x14ac:dyDescent="0.25">
      <c r="A1" s="63"/>
      <c r="B1" s="63"/>
      <c r="C1" s="63"/>
      <c r="D1" s="63"/>
      <c r="E1" s="63"/>
      <c r="F1" s="63"/>
      <c r="G1" s="63"/>
      <c r="H1" s="588"/>
      <c r="I1" s="63"/>
    </row>
    <row r="2" spans="1:17" x14ac:dyDescent="0.25">
      <c r="A2" s="63"/>
      <c r="B2" s="385" t="s">
        <v>766</v>
      </c>
      <c r="C2" s="63"/>
      <c r="D2" s="63"/>
      <c r="E2" s="63"/>
      <c r="F2" s="63"/>
      <c r="G2" s="63"/>
      <c r="H2" s="489" t="s">
        <v>191</v>
      </c>
      <c r="I2" s="63"/>
    </row>
    <row r="3" spans="1:17" x14ac:dyDescent="0.25">
      <c r="A3" s="63"/>
      <c r="B3" s="1233" t="s">
        <v>658</v>
      </c>
      <c r="C3" s="1233"/>
      <c r="D3" s="1233"/>
      <c r="E3" s="67"/>
      <c r="F3" s="63"/>
      <c r="G3" s="63"/>
      <c r="H3" s="490" t="s">
        <v>332</v>
      </c>
      <c r="I3" s="63"/>
    </row>
    <row r="4" spans="1:17" ht="9.75" customHeight="1" thickBot="1" x14ac:dyDescent="0.3">
      <c r="A4" s="63"/>
      <c r="B4" s="63"/>
      <c r="C4" s="63"/>
      <c r="D4" s="63"/>
      <c r="E4" s="63"/>
      <c r="F4" s="63"/>
      <c r="G4" s="63"/>
      <c r="H4" s="588"/>
      <c r="I4" s="63"/>
    </row>
    <row r="5" spans="1:17" ht="25.5" customHeight="1" thickBot="1" x14ac:dyDescent="0.3">
      <c r="A5" s="63"/>
      <c r="B5" s="1370" t="s">
        <v>0</v>
      </c>
      <c r="C5" s="1366" t="s">
        <v>1</v>
      </c>
      <c r="D5" s="1362" t="s">
        <v>250</v>
      </c>
      <c r="E5" s="1374" t="s">
        <v>67</v>
      </c>
      <c r="F5" s="1358" t="s">
        <v>25</v>
      </c>
      <c r="G5" s="1356" t="s">
        <v>909</v>
      </c>
      <c r="H5" s="1357"/>
      <c r="I5" s="63"/>
    </row>
    <row r="6" spans="1:17" ht="26.25" customHeight="1" x14ac:dyDescent="0.25">
      <c r="A6" s="63"/>
      <c r="B6" s="1371"/>
      <c r="C6" s="1367"/>
      <c r="D6" s="1363"/>
      <c r="E6" s="1375"/>
      <c r="F6" s="1359"/>
      <c r="G6" s="907" t="s">
        <v>890</v>
      </c>
      <c r="H6" s="725" t="s">
        <v>891</v>
      </c>
      <c r="I6" s="63"/>
    </row>
    <row r="7" spans="1:17" ht="12.75" customHeight="1" x14ac:dyDescent="0.25">
      <c r="A7" s="63"/>
      <c r="B7" s="1371"/>
      <c r="C7" s="1367"/>
      <c r="D7" s="1363"/>
      <c r="E7" s="1375"/>
      <c r="F7" s="1359"/>
      <c r="G7" s="908" t="s">
        <v>407</v>
      </c>
      <c r="H7" s="794" t="s">
        <v>407</v>
      </c>
      <c r="I7" s="63"/>
    </row>
    <row r="8" spans="1:17" ht="12.75" customHeight="1" x14ac:dyDescent="0.25">
      <c r="A8" s="63"/>
      <c r="B8" s="1371"/>
      <c r="C8" s="1367"/>
      <c r="D8" s="1363"/>
      <c r="E8" s="1375"/>
      <c r="F8" s="1359"/>
      <c r="G8" s="909" t="s">
        <v>373</v>
      </c>
      <c r="H8" s="592" t="s">
        <v>409</v>
      </c>
      <c r="I8" s="63"/>
    </row>
    <row r="9" spans="1:17" ht="12.75" customHeight="1" x14ac:dyDescent="0.25">
      <c r="A9" s="63"/>
      <c r="B9" s="1371"/>
      <c r="C9" s="1367"/>
      <c r="D9" s="1363"/>
      <c r="E9" s="1375"/>
      <c r="F9" s="1359"/>
      <c r="G9" s="909" t="s">
        <v>371</v>
      </c>
      <c r="H9" s="592" t="s">
        <v>371</v>
      </c>
      <c r="I9" s="63"/>
    </row>
    <row r="10" spans="1:17" ht="12.75" customHeight="1" x14ac:dyDescent="0.25">
      <c r="A10" s="63"/>
      <c r="B10" s="1372"/>
      <c r="C10" s="1368"/>
      <c r="D10" s="1364"/>
      <c r="E10" s="1376"/>
      <c r="F10" s="1360"/>
      <c r="G10" s="909"/>
      <c r="H10" s="592"/>
      <c r="I10" s="63"/>
    </row>
    <row r="11" spans="1:17" ht="12.75" customHeight="1" thickBot="1" x14ac:dyDescent="0.3">
      <c r="A11" s="63"/>
      <c r="B11" s="1373"/>
      <c r="C11" s="1369"/>
      <c r="D11" s="1365"/>
      <c r="E11" s="1377"/>
      <c r="F11" s="1361"/>
      <c r="G11" s="910"/>
      <c r="H11" s="593"/>
      <c r="I11" s="63"/>
    </row>
    <row r="12" spans="1:17" x14ac:dyDescent="0.25">
      <c r="A12" s="63"/>
      <c r="B12" s="1378">
        <v>1</v>
      </c>
      <c r="C12" s="1153" t="s">
        <v>419</v>
      </c>
      <c r="D12" s="386" t="s">
        <v>876</v>
      </c>
      <c r="E12" s="914" t="s">
        <v>124</v>
      </c>
      <c r="F12" s="915"/>
      <c r="G12" s="911">
        <v>963</v>
      </c>
      <c r="H12" s="795">
        <v>1101</v>
      </c>
      <c r="I12" s="63"/>
      <c r="J12" s="79"/>
      <c r="K12" s="79"/>
      <c r="L12" s="79"/>
      <c r="M12" s="79"/>
      <c r="N12" s="79"/>
      <c r="O12" s="79"/>
      <c r="P12" s="79"/>
    </row>
    <row r="13" spans="1:17" ht="33.75" x14ac:dyDescent="0.25">
      <c r="A13" s="63"/>
      <c r="B13" s="1353"/>
      <c r="C13" s="1354"/>
      <c r="D13" s="386" t="s">
        <v>637</v>
      </c>
      <c r="E13" s="916" t="s">
        <v>125</v>
      </c>
      <c r="F13" s="917">
        <v>250</v>
      </c>
      <c r="G13" s="912">
        <f>ROUND(+G12*0.918,0)</f>
        <v>884</v>
      </c>
      <c r="H13" s="791">
        <f>ROUND(+H12*0.918,0)</f>
        <v>1011</v>
      </c>
      <c r="I13" s="63"/>
      <c r="J13" s="79"/>
      <c r="K13" s="79"/>
      <c r="L13" s="79"/>
      <c r="M13" s="79"/>
      <c r="N13" s="79"/>
      <c r="O13" s="79"/>
    </row>
    <row r="14" spans="1:17" ht="33.75" x14ac:dyDescent="0.25">
      <c r="A14" s="63"/>
      <c r="B14" s="1353"/>
      <c r="C14" s="1354"/>
      <c r="D14" s="386" t="s">
        <v>638</v>
      </c>
      <c r="E14" s="916" t="s">
        <v>125</v>
      </c>
      <c r="F14" s="917">
        <v>250</v>
      </c>
      <c r="G14" s="912">
        <f>ROUND(+G12*0.504,0)</f>
        <v>485</v>
      </c>
      <c r="H14" s="791">
        <f>ROUND(+H12*0.504,0)</f>
        <v>555</v>
      </c>
      <c r="I14" s="63"/>
      <c r="J14" s="79"/>
      <c r="K14" s="79"/>
      <c r="L14" s="79"/>
      <c r="M14" s="79"/>
      <c r="N14" s="79"/>
      <c r="O14" s="79"/>
    </row>
    <row r="15" spans="1:17" x14ac:dyDescent="0.25">
      <c r="A15" s="63"/>
      <c r="B15" s="1353">
        <v>2</v>
      </c>
      <c r="C15" s="1354" t="s">
        <v>420</v>
      </c>
      <c r="D15" s="268" t="s">
        <v>854</v>
      </c>
      <c r="E15" s="916" t="s">
        <v>124</v>
      </c>
      <c r="F15" s="917"/>
      <c r="G15" s="912">
        <f>+G12</f>
        <v>963</v>
      </c>
      <c r="H15" s="791">
        <f>+H12</f>
        <v>1101</v>
      </c>
      <c r="I15" s="63"/>
      <c r="J15" s="79"/>
      <c r="K15" s="79"/>
      <c r="L15" s="79"/>
      <c r="M15" s="79"/>
      <c r="N15" s="79"/>
      <c r="O15" s="79"/>
    </row>
    <row r="16" spans="1:17" ht="33.75" x14ac:dyDescent="0.25">
      <c r="A16" s="63"/>
      <c r="B16" s="1353"/>
      <c r="C16" s="1354"/>
      <c r="D16" s="386" t="s">
        <v>639</v>
      </c>
      <c r="E16" s="916" t="s">
        <v>125</v>
      </c>
      <c r="F16" s="917">
        <v>250</v>
      </c>
      <c r="G16" s="912">
        <f>ROUND(+G15*0.922,0)</f>
        <v>888</v>
      </c>
      <c r="H16" s="791">
        <f>ROUND(+H15*0.922,0)</f>
        <v>1015</v>
      </c>
      <c r="I16" s="63"/>
      <c r="J16" s="79"/>
      <c r="K16" s="79"/>
      <c r="L16" s="79"/>
      <c r="M16" s="79"/>
      <c r="N16" s="79"/>
      <c r="O16" s="79"/>
      <c r="P16" s="79"/>
      <c r="Q16" s="79"/>
    </row>
    <row r="17" spans="1:18" ht="33.75" x14ac:dyDescent="0.25">
      <c r="A17" s="63"/>
      <c r="B17" s="1353"/>
      <c r="C17" s="1354"/>
      <c r="D17" s="386" t="s">
        <v>895</v>
      </c>
      <c r="E17" s="916" t="s">
        <v>125</v>
      </c>
      <c r="F17" s="917">
        <v>250</v>
      </c>
      <c r="G17" s="912">
        <f>ROUND(+G15*0.5,0)</f>
        <v>482</v>
      </c>
      <c r="H17" s="791">
        <f>ROUND(+H15*0.5,0)</f>
        <v>551</v>
      </c>
      <c r="I17" s="63"/>
      <c r="J17" s="79"/>
      <c r="K17" s="79"/>
      <c r="L17" s="79"/>
      <c r="M17" s="79"/>
      <c r="N17" s="79"/>
      <c r="O17" s="79"/>
    </row>
    <row r="18" spans="1:18" x14ac:dyDescent="0.25">
      <c r="A18" s="158"/>
      <c r="B18" s="1345">
        <v>3</v>
      </c>
      <c r="C18" s="1348" t="s">
        <v>852</v>
      </c>
      <c r="D18" s="827" t="s">
        <v>874</v>
      </c>
      <c r="E18" s="918" t="s">
        <v>124</v>
      </c>
      <c r="F18" s="919"/>
      <c r="G18" s="913">
        <f>G15</f>
        <v>963</v>
      </c>
      <c r="H18" s="845">
        <f>H15</f>
        <v>1101</v>
      </c>
      <c r="I18" s="63"/>
      <c r="J18" s="79"/>
      <c r="K18" s="79"/>
      <c r="L18" s="79"/>
      <c r="M18" s="79"/>
      <c r="N18" s="79"/>
      <c r="O18" s="79"/>
    </row>
    <row r="19" spans="1:18" ht="33.75" x14ac:dyDescent="0.25">
      <c r="A19" s="158"/>
      <c r="B19" s="1346"/>
      <c r="C19" s="1349"/>
      <c r="D19" s="932" t="s">
        <v>894</v>
      </c>
      <c r="E19" s="918" t="s">
        <v>125</v>
      </c>
      <c r="F19" s="919">
        <v>250</v>
      </c>
      <c r="G19" s="913">
        <f>ROUND(+G18*0.891,0)</f>
        <v>858</v>
      </c>
      <c r="H19" s="845">
        <f>ROUND(+H18*0.891,0)</f>
        <v>981</v>
      </c>
      <c r="I19" s="63"/>
      <c r="J19" s="79"/>
      <c r="K19" s="79"/>
      <c r="L19" s="79"/>
      <c r="M19" s="79"/>
      <c r="N19" s="79"/>
      <c r="O19" s="79"/>
    </row>
    <row r="20" spans="1:18" ht="33.75" x14ac:dyDescent="0.25">
      <c r="A20" s="158"/>
      <c r="B20" s="1347"/>
      <c r="C20" s="1333"/>
      <c r="D20" s="827" t="s">
        <v>896</v>
      </c>
      <c r="E20" s="918" t="s">
        <v>125</v>
      </c>
      <c r="F20" s="919">
        <v>250</v>
      </c>
      <c r="G20" s="913">
        <f>ROUND(+G18*0.483,0)</f>
        <v>465</v>
      </c>
      <c r="H20" s="845">
        <f>ROUND(+H18*0.483,0)</f>
        <v>532</v>
      </c>
      <c r="I20" s="63"/>
      <c r="J20" s="79"/>
      <c r="K20" s="79"/>
      <c r="L20" s="79"/>
      <c r="M20" s="79"/>
      <c r="N20" s="79"/>
      <c r="O20" s="79"/>
      <c r="P20" s="79"/>
      <c r="Q20" s="79"/>
    </row>
    <row r="21" spans="1:18" x14ac:dyDescent="0.25">
      <c r="A21" s="63"/>
      <c r="B21" s="1353">
        <v>4</v>
      </c>
      <c r="C21" s="1354" t="s">
        <v>417</v>
      </c>
      <c r="D21" s="386" t="s">
        <v>877</v>
      </c>
      <c r="E21" s="916" t="s">
        <v>124</v>
      </c>
      <c r="F21" s="920"/>
      <c r="G21" s="912">
        <v>1112</v>
      </c>
      <c r="H21" s="791">
        <v>1226</v>
      </c>
      <c r="I21" s="63"/>
      <c r="J21" s="79"/>
      <c r="K21" s="79"/>
      <c r="L21" s="79"/>
      <c r="M21" s="79"/>
      <c r="N21" s="79"/>
      <c r="O21" s="79"/>
      <c r="P21" s="79"/>
      <c r="Q21" s="79"/>
      <c r="R21" s="79"/>
    </row>
    <row r="22" spans="1:18" ht="33.75" x14ac:dyDescent="0.25">
      <c r="A22" s="63"/>
      <c r="B22" s="1353"/>
      <c r="C22" s="1354"/>
      <c r="D22" s="386" t="s">
        <v>882</v>
      </c>
      <c r="E22" s="916" t="s">
        <v>125</v>
      </c>
      <c r="F22" s="917">
        <v>250</v>
      </c>
      <c r="G22" s="912">
        <f>ROUND(+G21*1.036,0)</f>
        <v>1152</v>
      </c>
      <c r="H22" s="791">
        <f>ROUND(+H21*1.036,0)</f>
        <v>1270</v>
      </c>
      <c r="I22" s="63"/>
      <c r="J22" s="79"/>
      <c r="K22" s="79"/>
      <c r="L22" s="79"/>
      <c r="M22" s="79"/>
      <c r="N22" s="79"/>
      <c r="O22" s="79"/>
      <c r="P22" s="79"/>
      <c r="Q22" s="79"/>
    </row>
    <row r="23" spans="1:18" ht="33.75" x14ac:dyDescent="0.25">
      <c r="A23" s="63"/>
      <c r="B23" s="1353"/>
      <c r="C23" s="1354"/>
      <c r="D23" s="386" t="s">
        <v>640</v>
      </c>
      <c r="E23" s="916" t="s">
        <v>125</v>
      </c>
      <c r="F23" s="917">
        <v>250</v>
      </c>
      <c r="G23" s="912">
        <f>ROUND(+G21*0.563,0)</f>
        <v>626</v>
      </c>
      <c r="H23" s="791">
        <f>ROUND(+H21*0.563,0)</f>
        <v>690</v>
      </c>
      <c r="I23" s="63"/>
      <c r="J23" s="79"/>
      <c r="K23" s="79"/>
      <c r="L23" s="79"/>
      <c r="M23" s="79"/>
      <c r="N23" s="79"/>
      <c r="O23" s="79"/>
      <c r="P23" s="79"/>
    </row>
    <row r="24" spans="1:18" x14ac:dyDescent="0.25">
      <c r="A24" s="63"/>
      <c r="B24" s="1353">
        <v>5</v>
      </c>
      <c r="C24" s="1354" t="s">
        <v>418</v>
      </c>
      <c r="D24" s="268" t="s">
        <v>878</v>
      </c>
      <c r="E24" s="916" t="s">
        <v>124</v>
      </c>
      <c r="F24" s="920"/>
      <c r="G24" s="912">
        <f>+G21</f>
        <v>1112</v>
      </c>
      <c r="H24" s="791">
        <f>+H21</f>
        <v>1226</v>
      </c>
      <c r="I24" s="63"/>
      <c r="J24" s="79"/>
      <c r="K24" s="79"/>
      <c r="L24" s="79"/>
      <c r="M24" s="79"/>
      <c r="N24" s="79"/>
      <c r="O24" s="79"/>
      <c r="P24" s="79"/>
      <c r="Q24" s="79"/>
      <c r="R24" s="79"/>
    </row>
    <row r="25" spans="1:18" ht="33.75" x14ac:dyDescent="0.25">
      <c r="A25" s="63"/>
      <c r="B25" s="1353"/>
      <c r="C25" s="1354"/>
      <c r="D25" s="386" t="s">
        <v>881</v>
      </c>
      <c r="E25" s="916" t="s">
        <v>125</v>
      </c>
      <c r="F25" s="917">
        <v>250</v>
      </c>
      <c r="G25" s="912">
        <f>ROUND(+G24*1.042,0)</f>
        <v>1159</v>
      </c>
      <c r="H25" s="791">
        <f>ROUND(+H24*1.042,0)</f>
        <v>1277</v>
      </c>
      <c r="I25" s="63"/>
      <c r="J25" s="79"/>
      <c r="K25" s="79"/>
      <c r="L25" s="79"/>
      <c r="M25" s="79"/>
      <c r="N25" s="79"/>
      <c r="O25" s="79"/>
      <c r="P25" s="79"/>
      <c r="Q25" s="79"/>
      <c r="R25" s="79"/>
    </row>
    <row r="26" spans="1:18" ht="33.75" x14ac:dyDescent="0.25">
      <c r="A26" s="63"/>
      <c r="B26" s="1353"/>
      <c r="C26" s="1354"/>
      <c r="D26" s="386" t="s">
        <v>641</v>
      </c>
      <c r="E26" s="916" t="s">
        <v>125</v>
      </c>
      <c r="F26" s="917">
        <v>250</v>
      </c>
      <c r="G26" s="912">
        <f>ROUND(+G24*0.56,0)</f>
        <v>623</v>
      </c>
      <c r="H26" s="791">
        <f>ROUND(+H24*0.56,0)</f>
        <v>687</v>
      </c>
      <c r="I26" s="63"/>
      <c r="J26" s="79"/>
      <c r="K26" s="79"/>
      <c r="L26" s="79"/>
      <c r="M26" s="79"/>
      <c r="N26" s="79"/>
      <c r="O26" s="79"/>
      <c r="P26" s="79"/>
    </row>
    <row r="27" spans="1:18" x14ac:dyDescent="0.25">
      <c r="A27" s="158"/>
      <c r="B27" s="1345">
        <v>6</v>
      </c>
      <c r="C27" s="1348" t="s">
        <v>853</v>
      </c>
      <c r="D27" s="827" t="s">
        <v>875</v>
      </c>
      <c r="E27" s="916" t="s">
        <v>124</v>
      </c>
      <c r="F27" s="920"/>
      <c r="G27" s="844">
        <f>+G24</f>
        <v>1112</v>
      </c>
      <c r="H27" s="845">
        <f>H24</f>
        <v>1226</v>
      </c>
      <c r="I27" s="63"/>
      <c r="J27" s="79"/>
      <c r="K27" s="79"/>
      <c r="L27" s="79"/>
      <c r="M27" s="79"/>
      <c r="N27" s="79"/>
      <c r="O27" s="79"/>
    </row>
    <row r="28" spans="1:18" ht="33.75" x14ac:dyDescent="0.25">
      <c r="A28" s="158"/>
      <c r="B28" s="1346"/>
      <c r="C28" s="1349"/>
      <c r="D28" s="932" t="s">
        <v>897</v>
      </c>
      <c r="E28" s="916" t="s">
        <v>125</v>
      </c>
      <c r="F28" s="917">
        <v>250</v>
      </c>
      <c r="G28" s="844">
        <f>ROUND(+G27*1.008,0)</f>
        <v>1121</v>
      </c>
      <c r="H28" s="845">
        <f>ROUND(+H27*1.008,0)</f>
        <v>1236</v>
      </c>
      <c r="I28" s="63"/>
      <c r="J28" s="79"/>
      <c r="K28" s="79"/>
      <c r="L28" s="79"/>
      <c r="M28" s="79"/>
      <c r="N28" s="79"/>
      <c r="O28" s="79"/>
    </row>
    <row r="29" spans="1:18" ht="33.75" x14ac:dyDescent="0.25">
      <c r="A29" s="158"/>
      <c r="B29" s="1347"/>
      <c r="C29" s="1333"/>
      <c r="D29" s="827" t="s">
        <v>898</v>
      </c>
      <c r="E29" s="916" t="s">
        <v>125</v>
      </c>
      <c r="F29" s="917">
        <v>250</v>
      </c>
      <c r="G29" s="844">
        <f>ROUND(+G27*0.542,0)</f>
        <v>603</v>
      </c>
      <c r="H29" s="845">
        <f>ROUND(+H27*0.542,0)</f>
        <v>664</v>
      </c>
      <c r="I29" s="63"/>
      <c r="J29" s="79"/>
      <c r="K29" s="79"/>
      <c r="L29" s="79"/>
      <c r="M29" s="79"/>
      <c r="N29" s="79"/>
      <c r="O29" s="79"/>
      <c r="P29" s="79"/>
      <c r="Q29" s="79"/>
    </row>
    <row r="30" spans="1:18" x14ac:dyDescent="0.25">
      <c r="A30" s="63"/>
      <c r="B30" s="1353">
        <v>7</v>
      </c>
      <c r="C30" s="1354" t="s">
        <v>252</v>
      </c>
      <c r="D30" s="268" t="s">
        <v>268</v>
      </c>
      <c r="E30" s="916" t="s">
        <v>3</v>
      </c>
      <c r="F30" s="917">
        <v>5</v>
      </c>
      <c r="G30" s="912">
        <v>1973</v>
      </c>
      <c r="H30" s="791">
        <v>2186</v>
      </c>
      <c r="I30" s="63"/>
      <c r="J30" s="79"/>
      <c r="K30" s="79"/>
      <c r="L30" s="79"/>
      <c r="M30" s="79"/>
      <c r="N30" s="79"/>
      <c r="O30" s="79"/>
      <c r="P30" s="79"/>
      <c r="Q30" s="79"/>
    </row>
    <row r="31" spans="1:18" x14ac:dyDescent="0.25">
      <c r="A31" s="63"/>
      <c r="B31" s="1353"/>
      <c r="C31" s="1354"/>
      <c r="D31" s="268" t="s">
        <v>634</v>
      </c>
      <c r="E31" s="916" t="s">
        <v>3</v>
      </c>
      <c r="F31" s="917">
        <v>5</v>
      </c>
      <c r="G31" s="912">
        <v>2082</v>
      </c>
      <c r="H31" s="791">
        <v>2260</v>
      </c>
      <c r="I31" s="63"/>
      <c r="J31" s="79"/>
      <c r="K31" s="79"/>
      <c r="L31" s="79"/>
      <c r="M31" s="79"/>
      <c r="N31" s="79"/>
      <c r="O31" s="79"/>
      <c r="P31" s="79"/>
      <c r="Q31" s="79"/>
    </row>
    <row r="32" spans="1:18" ht="20.45" customHeight="1" x14ac:dyDescent="0.25">
      <c r="A32" s="63"/>
      <c r="B32" s="1353">
        <v>8</v>
      </c>
      <c r="C32" s="1354" t="s">
        <v>253</v>
      </c>
      <c r="D32" s="268" t="s">
        <v>377</v>
      </c>
      <c r="E32" s="916" t="s">
        <v>3</v>
      </c>
      <c r="F32" s="917">
        <v>1</v>
      </c>
      <c r="G32" s="912">
        <v>756</v>
      </c>
      <c r="H32" s="791">
        <v>764</v>
      </c>
      <c r="I32" s="63"/>
      <c r="J32" s="79"/>
      <c r="K32" s="79"/>
      <c r="L32" s="79"/>
      <c r="M32" s="79"/>
      <c r="N32" s="79"/>
      <c r="O32" s="79"/>
      <c r="P32" s="79"/>
      <c r="Q32" s="79"/>
    </row>
    <row r="33" spans="1:17" x14ac:dyDescent="0.25">
      <c r="A33" s="63"/>
      <c r="B33" s="1353"/>
      <c r="C33" s="1354"/>
      <c r="D33" s="268" t="s">
        <v>395</v>
      </c>
      <c r="E33" s="916" t="s">
        <v>3</v>
      </c>
      <c r="F33" s="917">
        <v>1</v>
      </c>
      <c r="G33" s="912">
        <v>1443</v>
      </c>
      <c r="H33" s="791">
        <v>1470</v>
      </c>
      <c r="I33" s="63"/>
      <c r="J33" s="79"/>
      <c r="K33" s="79"/>
      <c r="L33" s="79"/>
      <c r="M33" s="79"/>
      <c r="N33" s="79"/>
      <c r="O33" s="79"/>
      <c r="P33" s="79"/>
      <c r="Q33" s="79"/>
    </row>
    <row r="34" spans="1:17" x14ac:dyDescent="0.25">
      <c r="A34" s="63"/>
      <c r="B34" s="169">
        <v>9</v>
      </c>
      <c r="C34" s="162" t="s">
        <v>254</v>
      </c>
      <c r="D34" s="268" t="s">
        <v>394</v>
      </c>
      <c r="E34" s="916" t="s">
        <v>3</v>
      </c>
      <c r="F34" s="917">
        <v>1</v>
      </c>
      <c r="G34" s="912">
        <v>4581</v>
      </c>
      <c r="H34" s="791">
        <v>4645</v>
      </c>
      <c r="I34" s="63"/>
      <c r="J34" s="79"/>
      <c r="K34" s="79"/>
      <c r="L34" s="79"/>
      <c r="M34" s="79"/>
      <c r="N34" s="79"/>
      <c r="O34" s="79"/>
      <c r="P34" s="79"/>
      <c r="Q34" s="79"/>
    </row>
    <row r="35" spans="1:17" x14ac:dyDescent="0.25">
      <c r="A35" s="63"/>
      <c r="B35" s="1353">
        <v>10</v>
      </c>
      <c r="C35" s="1354" t="s">
        <v>255</v>
      </c>
      <c r="D35" s="268" t="s">
        <v>256</v>
      </c>
      <c r="E35" s="916" t="s">
        <v>3</v>
      </c>
      <c r="F35" s="917">
        <v>10</v>
      </c>
      <c r="G35" s="912">
        <v>1706</v>
      </c>
      <c r="H35" s="791">
        <v>1862</v>
      </c>
      <c r="I35" s="63"/>
      <c r="J35" s="79"/>
      <c r="K35" s="79"/>
      <c r="L35" s="79"/>
      <c r="M35" s="79"/>
      <c r="N35" s="79"/>
      <c r="O35" s="79"/>
      <c r="P35" s="79"/>
      <c r="Q35" s="79"/>
    </row>
    <row r="36" spans="1:17" x14ac:dyDescent="0.25">
      <c r="A36" s="63"/>
      <c r="B36" s="1353"/>
      <c r="C36" s="1354"/>
      <c r="D36" s="268" t="s">
        <v>257</v>
      </c>
      <c r="E36" s="916" t="s">
        <v>3</v>
      </c>
      <c r="F36" s="917">
        <v>10</v>
      </c>
      <c r="G36" s="912">
        <v>1283</v>
      </c>
      <c r="H36" s="791">
        <v>1412</v>
      </c>
      <c r="I36" s="63"/>
      <c r="J36" s="79"/>
      <c r="K36" s="79"/>
      <c r="L36" s="79"/>
      <c r="M36" s="79"/>
      <c r="N36" s="79"/>
      <c r="O36" s="79"/>
      <c r="P36" s="79"/>
      <c r="Q36" s="79"/>
    </row>
    <row r="37" spans="1:17" x14ac:dyDescent="0.25">
      <c r="A37" s="63"/>
      <c r="B37" s="199">
        <v>11</v>
      </c>
      <c r="C37" s="269" t="s">
        <v>258</v>
      </c>
      <c r="D37" s="268" t="s">
        <v>378</v>
      </c>
      <c r="E37" s="916" t="s">
        <v>3</v>
      </c>
      <c r="F37" s="917">
        <v>1</v>
      </c>
      <c r="G37" s="912">
        <v>2091</v>
      </c>
      <c r="H37" s="791">
        <v>2128</v>
      </c>
      <c r="I37" s="63"/>
      <c r="J37" s="79"/>
      <c r="K37" s="79"/>
      <c r="L37" s="79"/>
      <c r="M37" s="79"/>
      <c r="N37" s="79"/>
      <c r="O37" s="79"/>
      <c r="P37" s="79"/>
      <c r="Q37" s="79"/>
    </row>
    <row r="38" spans="1:17" x14ac:dyDescent="0.25">
      <c r="A38" s="63"/>
      <c r="B38" s="1307">
        <v>12</v>
      </c>
      <c r="C38" s="1355" t="s">
        <v>259</v>
      </c>
      <c r="D38" s="268" t="s">
        <v>860</v>
      </c>
      <c r="E38" s="916" t="s">
        <v>3</v>
      </c>
      <c r="F38" s="917">
        <v>10</v>
      </c>
      <c r="G38" s="912">
        <v>1443</v>
      </c>
      <c r="H38" s="791">
        <v>1589</v>
      </c>
      <c r="I38" s="63"/>
      <c r="J38" s="79"/>
      <c r="K38" s="79"/>
      <c r="L38" s="79"/>
      <c r="M38" s="79"/>
      <c r="N38" s="79"/>
      <c r="O38" s="79"/>
      <c r="P38" s="79"/>
      <c r="Q38" s="79"/>
    </row>
    <row r="39" spans="1:17" x14ac:dyDescent="0.25">
      <c r="A39" s="63"/>
      <c r="B39" s="1301"/>
      <c r="C39" s="1355"/>
      <c r="D39" s="268" t="s">
        <v>521</v>
      </c>
      <c r="E39" s="916" t="s">
        <v>3</v>
      </c>
      <c r="F39" s="917">
        <v>10</v>
      </c>
      <c r="G39" s="912">
        <v>1761</v>
      </c>
      <c r="H39" s="791">
        <v>1939</v>
      </c>
      <c r="I39" s="63"/>
      <c r="J39" s="79"/>
      <c r="K39" s="79"/>
      <c r="L39" s="79"/>
      <c r="M39" s="79"/>
      <c r="N39" s="79"/>
      <c r="O39" s="79"/>
      <c r="P39" s="79"/>
      <c r="Q39" s="79"/>
    </row>
    <row r="40" spans="1:17" x14ac:dyDescent="0.25">
      <c r="A40" s="63"/>
      <c r="B40" s="1302">
        <v>13</v>
      </c>
      <c r="C40" s="1355" t="s">
        <v>260</v>
      </c>
      <c r="D40" s="268" t="s">
        <v>861</v>
      </c>
      <c r="E40" s="916" t="s">
        <v>3</v>
      </c>
      <c r="F40" s="917">
        <v>10</v>
      </c>
      <c r="G40" s="912">
        <f>+G41</f>
        <v>880</v>
      </c>
      <c r="H40" s="791">
        <f>+H41</f>
        <v>962</v>
      </c>
      <c r="I40" s="63"/>
      <c r="J40" s="79"/>
      <c r="K40" s="79"/>
      <c r="L40" s="79"/>
      <c r="M40" s="79"/>
      <c r="N40" s="79"/>
      <c r="O40" s="79"/>
      <c r="P40" s="79"/>
      <c r="Q40" s="79"/>
    </row>
    <row r="41" spans="1:17" x14ac:dyDescent="0.25">
      <c r="A41" s="63"/>
      <c r="B41" s="1302"/>
      <c r="C41" s="1355"/>
      <c r="D41" s="268" t="s">
        <v>522</v>
      </c>
      <c r="E41" s="916" t="s">
        <v>3</v>
      </c>
      <c r="F41" s="917">
        <v>10</v>
      </c>
      <c r="G41" s="912">
        <v>880</v>
      </c>
      <c r="H41" s="791">
        <v>962</v>
      </c>
      <c r="I41" s="63"/>
      <c r="J41" s="79"/>
      <c r="K41" s="79"/>
      <c r="L41" s="79"/>
      <c r="M41" s="79"/>
      <c r="N41" s="79"/>
      <c r="O41" s="79"/>
      <c r="P41" s="79"/>
      <c r="Q41" s="79"/>
    </row>
    <row r="42" spans="1:17" x14ac:dyDescent="0.25">
      <c r="A42" s="63"/>
      <c r="B42" s="199">
        <v>14</v>
      </c>
      <c r="C42" s="269" t="s">
        <v>261</v>
      </c>
      <c r="D42" s="268" t="s">
        <v>668</v>
      </c>
      <c r="E42" s="916" t="s">
        <v>3</v>
      </c>
      <c r="F42" s="917">
        <v>10</v>
      </c>
      <c r="G42" s="912">
        <v>2905</v>
      </c>
      <c r="H42" s="791">
        <v>3213</v>
      </c>
      <c r="I42" s="63"/>
      <c r="J42" s="79"/>
      <c r="K42" s="79"/>
      <c r="L42" s="79"/>
      <c r="M42" s="79"/>
      <c r="N42" s="79"/>
      <c r="O42" s="79"/>
      <c r="P42" s="79"/>
      <c r="Q42" s="79"/>
    </row>
    <row r="43" spans="1:17" x14ac:dyDescent="0.25">
      <c r="A43" s="63"/>
      <c r="B43" s="1353">
        <v>15</v>
      </c>
      <c r="C43" s="1354" t="s">
        <v>262</v>
      </c>
      <c r="D43" s="268" t="s">
        <v>263</v>
      </c>
      <c r="E43" s="916" t="s">
        <v>3</v>
      </c>
      <c r="F43" s="917">
        <v>10</v>
      </c>
      <c r="G43" s="912">
        <v>963</v>
      </c>
      <c r="H43" s="791">
        <v>1034</v>
      </c>
      <c r="I43" s="63"/>
      <c r="J43" s="79"/>
      <c r="K43" s="79"/>
      <c r="L43" s="79"/>
      <c r="M43" s="79"/>
      <c r="N43" s="79"/>
      <c r="O43" s="79"/>
      <c r="P43" s="79"/>
      <c r="Q43" s="79"/>
    </row>
    <row r="44" spans="1:17" x14ac:dyDescent="0.25">
      <c r="A44" s="63"/>
      <c r="B44" s="1353"/>
      <c r="C44" s="1354"/>
      <c r="D44" s="268" t="s">
        <v>264</v>
      </c>
      <c r="E44" s="916" t="s">
        <v>3</v>
      </c>
      <c r="F44" s="917">
        <v>10</v>
      </c>
      <c r="G44" s="912">
        <v>838</v>
      </c>
      <c r="H44" s="791">
        <v>899</v>
      </c>
      <c r="I44" s="63"/>
      <c r="J44" s="79"/>
      <c r="K44" s="79"/>
      <c r="L44" s="79"/>
      <c r="M44" s="79"/>
      <c r="N44" s="79"/>
      <c r="O44" s="79"/>
      <c r="P44" s="79"/>
      <c r="Q44" s="79"/>
    </row>
    <row r="45" spans="1:17" x14ac:dyDescent="0.25">
      <c r="A45" s="63"/>
      <c r="B45" s="1353">
        <v>16</v>
      </c>
      <c r="C45" s="1354" t="s">
        <v>265</v>
      </c>
      <c r="D45" s="268" t="s">
        <v>266</v>
      </c>
      <c r="E45" s="916" t="s">
        <v>3</v>
      </c>
      <c r="F45" s="917">
        <v>2</v>
      </c>
      <c r="G45" s="912">
        <v>4286</v>
      </c>
      <c r="H45" s="791">
        <v>4735</v>
      </c>
      <c r="I45" s="63"/>
      <c r="J45" s="79"/>
      <c r="K45" s="79"/>
      <c r="L45" s="79"/>
      <c r="M45" s="79"/>
      <c r="N45" s="79"/>
      <c r="O45" s="79"/>
      <c r="P45" s="79"/>
      <c r="Q45" s="79"/>
    </row>
    <row r="46" spans="1:17" x14ac:dyDescent="0.25">
      <c r="A46" s="63"/>
      <c r="B46" s="1353"/>
      <c r="C46" s="1354"/>
      <c r="D46" s="268" t="s">
        <v>685</v>
      </c>
      <c r="E46" s="916" t="s">
        <v>3</v>
      </c>
      <c r="F46" s="917">
        <v>10</v>
      </c>
      <c r="G46" s="912">
        <v>1659</v>
      </c>
      <c r="H46" s="791">
        <v>1810</v>
      </c>
      <c r="I46" s="63"/>
      <c r="J46" s="79"/>
      <c r="K46" s="79"/>
      <c r="L46" s="79"/>
      <c r="M46" s="79"/>
      <c r="N46" s="79"/>
      <c r="O46" s="79"/>
      <c r="P46" s="79"/>
      <c r="Q46" s="79"/>
    </row>
    <row r="47" spans="1:17" x14ac:dyDescent="0.25">
      <c r="A47" s="63"/>
      <c r="B47" s="1353"/>
      <c r="C47" s="1354"/>
      <c r="D47" s="268" t="s">
        <v>606</v>
      </c>
      <c r="E47" s="916" t="s">
        <v>3</v>
      </c>
      <c r="F47" s="917">
        <v>2</v>
      </c>
      <c r="G47" s="912">
        <v>4286</v>
      </c>
      <c r="H47" s="791">
        <v>4671</v>
      </c>
      <c r="I47" s="63"/>
      <c r="J47" s="79"/>
      <c r="K47" s="79"/>
      <c r="L47" s="79"/>
      <c r="M47" s="79"/>
      <c r="N47" s="79"/>
      <c r="O47" s="79"/>
      <c r="P47" s="79"/>
      <c r="Q47" s="79"/>
    </row>
    <row r="48" spans="1:17" ht="33.75" x14ac:dyDescent="0.25">
      <c r="A48" s="63"/>
      <c r="B48" s="852">
        <v>17</v>
      </c>
      <c r="C48" s="924" t="s">
        <v>864</v>
      </c>
      <c r="D48" s="848" t="s">
        <v>865</v>
      </c>
      <c r="E48" s="916" t="s">
        <v>139</v>
      </c>
      <c r="F48" s="917">
        <v>1</v>
      </c>
      <c r="G48" s="1295">
        <f>+'AQUACLICK (8)'!G38:H38</f>
        <v>990</v>
      </c>
      <c r="H48" s="1296"/>
      <c r="I48" s="63"/>
      <c r="J48" s="79"/>
      <c r="K48" s="79"/>
      <c r="L48" s="79"/>
      <c r="M48" s="79"/>
      <c r="N48" s="79"/>
      <c r="O48" s="79"/>
      <c r="P48" s="79"/>
      <c r="Q48" s="79"/>
    </row>
    <row r="49" spans="1:9" ht="22.5" customHeight="1" x14ac:dyDescent="0.25">
      <c r="A49" s="63"/>
      <c r="B49" s="169">
        <v>18</v>
      </c>
      <c r="C49" s="162" t="s">
        <v>267</v>
      </c>
      <c r="D49" s="268" t="s">
        <v>473</v>
      </c>
      <c r="E49" s="916" t="s">
        <v>3</v>
      </c>
      <c r="F49" s="917">
        <v>500</v>
      </c>
      <c r="G49" s="1021">
        <f>+'Металлочерепица (9)'!G51:H51</f>
        <v>103</v>
      </c>
      <c r="H49" s="1350"/>
      <c r="I49" s="63"/>
    </row>
    <row r="50" spans="1:9" ht="22.5" customHeight="1" x14ac:dyDescent="0.25">
      <c r="A50" s="63"/>
      <c r="B50" s="169">
        <v>19</v>
      </c>
      <c r="C50" s="188" t="s">
        <v>505</v>
      </c>
      <c r="D50" s="268" t="s">
        <v>855</v>
      </c>
      <c r="E50" s="916" t="s">
        <v>139</v>
      </c>
      <c r="F50" s="921"/>
      <c r="G50" s="1021">
        <f>+'Металлочерепица (9)'!G52:H52</f>
        <v>2173</v>
      </c>
      <c r="H50" s="1350"/>
      <c r="I50" s="63"/>
    </row>
    <row r="51" spans="1:9" ht="23.25" customHeight="1" thickBot="1" x14ac:dyDescent="0.3">
      <c r="A51" s="63"/>
      <c r="B51" s="170">
        <v>20</v>
      </c>
      <c r="C51" s="189" t="s">
        <v>506</v>
      </c>
      <c r="D51" s="387" t="s">
        <v>856</v>
      </c>
      <c r="E51" s="922" t="s">
        <v>139</v>
      </c>
      <c r="F51" s="923"/>
      <c r="G51" s="1351">
        <f>+'Металлочерепица (9)'!G53:H53</f>
        <v>1948</v>
      </c>
      <c r="H51" s="1352"/>
      <c r="I51" s="63"/>
    </row>
    <row r="52" spans="1:9" x14ac:dyDescent="0.25">
      <c r="A52" s="63"/>
      <c r="B52" s="67"/>
      <c r="C52" s="80"/>
      <c r="D52" s="81"/>
      <c r="E52" s="67"/>
      <c r="F52" s="67"/>
      <c r="G52" s="67"/>
      <c r="H52" s="597"/>
      <c r="I52" s="63"/>
    </row>
    <row r="53" spans="1:9" ht="15" customHeight="1" x14ac:dyDescent="0.25">
      <c r="A53" s="63"/>
      <c r="B53" s="1132" t="s">
        <v>465</v>
      </c>
      <c r="C53" s="1132"/>
      <c r="D53" s="445"/>
      <c r="E53" s="445"/>
      <c r="F53" s="445"/>
      <c r="G53" s="686"/>
      <c r="H53" s="582"/>
      <c r="I53" s="445"/>
    </row>
    <row r="54" spans="1:9" ht="15" customHeight="1" x14ac:dyDescent="0.25">
      <c r="A54" s="63"/>
      <c r="B54" s="797" t="s">
        <v>821</v>
      </c>
      <c r="C54" s="797"/>
      <c r="D54" s="797"/>
      <c r="E54" s="797"/>
      <c r="F54" s="797"/>
      <c r="G54" s="797"/>
      <c r="H54" s="797"/>
      <c r="I54" s="797"/>
    </row>
    <row r="55" spans="1:9" ht="15" customHeight="1" x14ac:dyDescent="0.25">
      <c r="A55" s="63"/>
      <c r="B55" s="937" t="s">
        <v>542</v>
      </c>
      <c r="C55" s="843"/>
      <c r="D55" s="843"/>
      <c r="E55" s="843"/>
      <c r="F55" s="843"/>
      <c r="G55" s="843"/>
      <c r="H55" s="843"/>
      <c r="I55" s="272"/>
    </row>
    <row r="56" spans="1:9" ht="15" customHeight="1" x14ac:dyDescent="0.25">
      <c r="A56" s="63"/>
      <c r="B56" s="937" t="s">
        <v>889</v>
      </c>
      <c r="C56" s="934"/>
      <c r="D56" s="934"/>
      <c r="E56" s="934"/>
      <c r="F56" s="934"/>
      <c r="G56" s="934"/>
      <c r="H56" s="934"/>
      <c r="I56" s="272"/>
    </row>
    <row r="57" spans="1:9" ht="16.899999999999999" customHeight="1" x14ac:dyDescent="0.25">
      <c r="A57" s="63"/>
      <c r="B57" s="1132" t="s">
        <v>523</v>
      </c>
      <c r="C57" s="1132"/>
      <c r="D57" s="1132"/>
      <c r="E57" s="1132"/>
      <c r="F57" s="1132"/>
      <c r="G57" s="1132"/>
      <c r="H57" s="846"/>
      <c r="I57" s="272"/>
    </row>
    <row r="58" spans="1:9" ht="15" customHeight="1" x14ac:dyDescent="0.25">
      <c r="A58" s="270"/>
      <c r="B58" s="446" t="s">
        <v>464</v>
      </c>
      <c r="C58" s="445"/>
      <c r="D58" s="445"/>
      <c r="E58" s="445"/>
      <c r="F58" s="445"/>
      <c r="G58" s="686"/>
      <c r="H58" s="582"/>
      <c r="I58" s="445"/>
    </row>
    <row r="59" spans="1:9" ht="15" customHeight="1" x14ac:dyDescent="0.25">
      <c r="A59" s="270"/>
      <c r="B59" s="446" t="s">
        <v>635</v>
      </c>
      <c r="C59" s="445"/>
      <c r="D59" s="445"/>
      <c r="E59" s="445"/>
      <c r="F59" s="445"/>
      <c r="G59" s="686"/>
      <c r="H59" s="582"/>
      <c r="I59" s="445"/>
    </row>
    <row r="60" spans="1:9" ht="15" customHeight="1" x14ac:dyDescent="0.25">
      <c r="A60" s="270"/>
      <c r="B60" s="446" t="s">
        <v>526</v>
      </c>
      <c r="C60" s="445"/>
      <c r="D60" s="445"/>
      <c r="E60" s="445"/>
      <c r="F60" s="445"/>
      <c r="G60" s="686"/>
      <c r="H60" s="582"/>
      <c r="I60" s="445"/>
    </row>
    <row r="61" spans="1:9" ht="15" customHeight="1" x14ac:dyDescent="0.25">
      <c r="A61" s="270"/>
      <c r="B61" s="446" t="s">
        <v>524</v>
      </c>
      <c r="C61" s="445"/>
      <c r="D61" s="445"/>
      <c r="E61" s="445"/>
      <c r="F61" s="445"/>
      <c r="G61" s="686"/>
      <c r="H61" s="582"/>
      <c r="I61" s="445"/>
    </row>
    <row r="62" spans="1:9" ht="15" customHeight="1" x14ac:dyDescent="0.25">
      <c r="A62" s="270"/>
      <c r="B62" s="446" t="s">
        <v>525</v>
      </c>
      <c r="C62" s="445"/>
      <c r="D62" s="445"/>
      <c r="E62" s="445"/>
      <c r="F62" s="445"/>
      <c r="G62" s="686"/>
      <c r="H62" s="582"/>
      <c r="I62" s="445"/>
    </row>
    <row r="63" spans="1:9" ht="15" customHeight="1" x14ac:dyDescent="0.25">
      <c r="A63" s="270"/>
      <c r="B63" s="446" t="s">
        <v>507</v>
      </c>
      <c r="C63" s="445"/>
      <c r="D63" s="445"/>
      <c r="E63" s="445"/>
      <c r="F63" s="445"/>
      <c r="G63" s="686"/>
      <c r="H63" s="582"/>
      <c r="I63" s="445"/>
    </row>
    <row r="64" spans="1:9" ht="15" customHeight="1" x14ac:dyDescent="0.25">
      <c r="A64" s="270"/>
      <c r="B64" s="446" t="s">
        <v>642</v>
      </c>
      <c r="C64" s="445"/>
      <c r="D64" s="445"/>
      <c r="E64" s="445"/>
      <c r="F64" s="445"/>
      <c r="G64" s="686"/>
      <c r="H64" s="582"/>
      <c r="I64" s="445"/>
    </row>
    <row r="65" spans="1:9" x14ac:dyDescent="0.25">
      <c r="A65" s="270"/>
      <c r="B65" s="270"/>
      <c r="C65" s="270"/>
      <c r="D65" s="270"/>
      <c r="E65" s="270"/>
      <c r="F65" s="270"/>
      <c r="G65" s="270"/>
      <c r="H65" s="582"/>
      <c r="I65" s="445"/>
    </row>
  </sheetData>
  <mergeCells count="39">
    <mergeCell ref="B57:G57"/>
    <mergeCell ref="B3:D3"/>
    <mergeCell ref="E5:E11"/>
    <mergeCell ref="B12:B14"/>
    <mergeCell ref="C12:C14"/>
    <mergeCell ref="C38:C39"/>
    <mergeCell ref="B38:B39"/>
    <mergeCell ref="C32:C33"/>
    <mergeCell ref="B35:B36"/>
    <mergeCell ref="C35:C36"/>
    <mergeCell ref="C24:C26"/>
    <mergeCell ref="B30:B31"/>
    <mergeCell ref="C30:C31"/>
    <mergeCell ref="B32:B33"/>
    <mergeCell ref="B15:B17"/>
    <mergeCell ref="C15:C17"/>
    <mergeCell ref="G5:H5"/>
    <mergeCell ref="C21:C23"/>
    <mergeCell ref="B18:B20"/>
    <mergeCell ref="C18:C20"/>
    <mergeCell ref="B27:B29"/>
    <mergeCell ref="C27:C29"/>
    <mergeCell ref="B21:B23"/>
    <mergeCell ref="F5:F11"/>
    <mergeCell ref="D5:D11"/>
    <mergeCell ref="C5:C11"/>
    <mergeCell ref="B5:B11"/>
    <mergeCell ref="B53:C53"/>
    <mergeCell ref="C45:C47"/>
    <mergeCell ref="B24:B26"/>
    <mergeCell ref="C40:C41"/>
    <mergeCell ref="B40:B41"/>
    <mergeCell ref="G49:H49"/>
    <mergeCell ref="G50:H50"/>
    <mergeCell ref="G51:H51"/>
    <mergeCell ref="B43:B44"/>
    <mergeCell ref="C43:C44"/>
    <mergeCell ref="B45:B47"/>
    <mergeCell ref="G48:H48"/>
  </mergeCells>
  <hyperlinks>
    <hyperlink ref="H2" location="СОДЕРЖАНИЕ!A1" display="Назад в СОДЕРЖАНИЕ "/>
    <hyperlink ref="B54:M54" location="'Матрица цветов (18)'!A1" display="Сроки поставки смотрите на листе Матрица цветов (19)"/>
  </hyperlinks>
  <pageMargins left="0.70866141732283472" right="0.70866141732283472" top="0.74803149606299213" bottom="0.74803149606299213" header="0.31496062992125984" footer="0.31496062992125984"/>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J47"/>
  <sheetViews>
    <sheetView showGridLines="0" zoomScale="130" zoomScaleNormal="130" zoomScaleSheetLayoutView="100" workbookViewId="0">
      <pane ySplit="5" topLeftCell="A6" activePane="bottomLeft" state="frozen"/>
      <selection pane="bottomLeft"/>
    </sheetView>
  </sheetViews>
  <sheetFormatPr defaultColWidth="9.28515625" defaultRowHeight="15" x14ac:dyDescent="0.25"/>
  <cols>
    <col min="1" max="1" width="2.7109375" style="25" customWidth="1"/>
    <col min="2" max="2" width="6.5703125" style="25" customWidth="1"/>
    <col min="3" max="3" width="98.7109375" style="25" customWidth="1"/>
    <col min="4" max="4" width="10.28515625" style="25" customWidth="1"/>
    <col min="5" max="5" width="5.7109375" style="25" customWidth="1"/>
    <col min="6" max="6" width="38.28515625" style="25" bestFit="1" customWidth="1"/>
    <col min="7" max="7" width="2.5703125" style="25" customWidth="1"/>
    <col min="8" max="8" width="10" style="25" customWidth="1"/>
    <col min="9" max="16384" width="9.28515625" style="25"/>
  </cols>
  <sheetData>
    <row r="1" spans="1:10" x14ac:dyDescent="0.25">
      <c r="A1" s="20"/>
      <c r="B1" s="20"/>
      <c r="C1" s="20"/>
      <c r="D1" s="20"/>
      <c r="E1" s="20"/>
      <c r="F1" s="20"/>
      <c r="G1" s="20"/>
    </row>
    <row r="2" spans="1:10" x14ac:dyDescent="0.25">
      <c r="A2" s="20"/>
      <c r="B2" s="32" t="s">
        <v>766</v>
      </c>
      <c r="C2" s="20"/>
      <c r="D2" s="22" t="s">
        <v>191</v>
      </c>
      <c r="E2" s="20"/>
      <c r="F2" s="20"/>
      <c r="G2" s="20"/>
      <c r="H2" s="26"/>
      <c r="I2" s="26"/>
      <c r="J2" s="26"/>
    </row>
    <row r="3" spans="1:10" x14ac:dyDescent="0.25">
      <c r="A3" s="20"/>
      <c r="B3" s="1233" t="s">
        <v>803</v>
      </c>
      <c r="C3" s="1233"/>
      <c r="D3" s="1233"/>
      <c r="E3" s="20"/>
      <c r="F3" s="24" t="s">
        <v>153</v>
      </c>
      <c r="G3" s="20"/>
    </row>
    <row r="4" spans="1:10" ht="15.75" thickBot="1" x14ac:dyDescent="0.3">
      <c r="A4" s="20"/>
      <c r="B4" s="20"/>
      <c r="C4" s="20"/>
      <c r="D4" s="20"/>
      <c r="E4" s="20"/>
      <c r="F4" s="20"/>
      <c r="G4" s="20"/>
    </row>
    <row r="5" spans="1:10" ht="48" customHeight="1" thickBot="1" x14ac:dyDescent="0.3">
      <c r="A5" s="20"/>
      <c r="B5" s="713" t="s">
        <v>0</v>
      </c>
      <c r="C5" s="714" t="s">
        <v>1</v>
      </c>
      <c r="D5" s="713" t="s">
        <v>27</v>
      </c>
      <c r="E5" s="780" t="s">
        <v>2</v>
      </c>
      <c r="F5" s="384" t="s">
        <v>909</v>
      </c>
      <c r="G5" s="20"/>
    </row>
    <row r="6" spans="1:10" x14ac:dyDescent="0.25">
      <c r="A6" s="20"/>
      <c r="B6" s="391">
        <v>1</v>
      </c>
      <c r="C6" s="781" t="s">
        <v>29</v>
      </c>
      <c r="D6" s="782" t="s">
        <v>4</v>
      </c>
      <c r="E6" s="783" t="s">
        <v>3</v>
      </c>
      <c r="F6" s="283">
        <v>2372</v>
      </c>
      <c r="G6" s="20"/>
    </row>
    <row r="7" spans="1:10" x14ac:dyDescent="0.25">
      <c r="A7" s="20"/>
      <c r="B7" s="396">
        <v>2</v>
      </c>
      <c r="C7" s="193" t="s">
        <v>513</v>
      </c>
      <c r="D7" s="715" t="s">
        <v>4</v>
      </c>
      <c r="E7" s="282" t="s">
        <v>3</v>
      </c>
      <c r="F7" s="284">
        <v>856</v>
      </c>
      <c r="G7" s="20"/>
    </row>
    <row r="8" spans="1:10" x14ac:dyDescent="0.25">
      <c r="A8" s="20"/>
      <c r="B8" s="396">
        <v>3</v>
      </c>
      <c r="C8" s="193" t="s">
        <v>514</v>
      </c>
      <c r="D8" s="194">
        <v>1000</v>
      </c>
      <c r="E8" s="282" t="s">
        <v>3</v>
      </c>
      <c r="F8" s="284">
        <v>17</v>
      </c>
      <c r="G8" s="20"/>
    </row>
    <row r="9" spans="1:10" x14ac:dyDescent="0.25">
      <c r="A9" s="20"/>
      <c r="B9" s="396">
        <v>4</v>
      </c>
      <c r="C9" s="193" t="s">
        <v>30</v>
      </c>
      <c r="D9" s="194">
        <v>1000</v>
      </c>
      <c r="E9" s="282" t="s">
        <v>3</v>
      </c>
      <c r="F9" s="284">
        <v>17</v>
      </c>
      <c r="G9" s="20"/>
    </row>
    <row r="10" spans="1:10" x14ac:dyDescent="0.25">
      <c r="A10" s="20"/>
      <c r="B10" s="396">
        <v>5</v>
      </c>
      <c r="C10" s="197" t="s">
        <v>31</v>
      </c>
      <c r="D10" s="194">
        <v>1000</v>
      </c>
      <c r="E10" s="282" t="s">
        <v>3</v>
      </c>
      <c r="F10" s="284">
        <v>43</v>
      </c>
      <c r="G10" s="20"/>
    </row>
    <row r="11" spans="1:10" x14ac:dyDescent="0.25">
      <c r="A11" s="20"/>
      <c r="B11" s="396">
        <v>6</v>
      </c>
      <c r="C11" s="197" t="s">
        <v>229</v>
      </c>
      <c r="D11" s="194">
        <v>2000</v>
      </c>
      <c r="E11" s="282" t="s">
        <v>3</v>
      </c>
      <c r="F11" s="284">
        <v>17</v>
      </c>
      <c r="G11" s="20"/>
    </row>
    <row r="12" spans="1:10" x14ac:dyDescent="0.25">
      <c r="A12" s="20"/>
      <c r="B12" s="396">
        <v>7</v>
      </c>
      <c r="C12" s="197" t="s">
        <v>32</v>
      </c>
      <c r="D12" s="194">
        <v>2000</v>
      </c>
      <c r="E12" s="282" t="s">
        <v>3</v>
      </c>
      <c r="F12" s="284">
        <v>17</v>
      </c>
      <c r="G12" s="20"/>
    </row>
    <row r="13" spans="1:10" x14ac:dyDescent="0.25">
      <c r="A13" s="20"/>
      <c r="B13" s="396">
        <v>8</v>
      </c>
      <c r="C13" s="197" t="s">
        <v>33</v>
      </c>
      <c r="D13" s="194">
        <v>2000</v>
      </c>
      <c r="E13" s="282" t="s">
        <v>3</v>
      </c>
      <c r="F13" s="316">
        <v>43</v>
      </c>
      <c r="G13" s="20"/>
    </row>
    <row r="14" spans="1:10" x14ac:dyDescent="0.25">
      <c r="A14" s="20"/>
      <c r="B14" s="396">
        <v>9</v>
      </c>
      <c r="C14" s="197" t="s">
        <v>686</v>
      </c>
      <c r="D14" s="715" t="s">
        <v>4</v>
      </c>
      <c r="E14" s="282" t="s">
        <v>28</v>
      </c>
      <c r="F14" s="316">
        <v>22774</v>
      </c>
      <c r="G14" s="20"/>
    </row>
    <row r="15" spans="1:10" x14ac:dyDescent="0.25">
      <c r="A15" s="20"/>
      <c r="B15" s="396">
        <v>10</v>
      </c>
      <c r="C15" s="193" t="s">
        <v>687</v>
      </c>
      <c r="D15" s="715" t="s">
        <v>4</v>
      </c>
      <c r="E15" s="282" t="s">
        <v>3</v>
      </c>
      <c r="F15" s="316">
        <v>2751</v>
      </c>
      <c r="G15" s="20"/>
    </row>
    <row r="16" spans="1:10" x14ac:dyDescent="0.25">
      <c r="A16" s="20"/>
      <c r="B16" s="396">
        <v>11</v>
      </c>
      <c r="C16" s="193" t="s">
        <v>688</v>
      </c>
      <c r="D16" s="715" t="s">
        <v>4</v>
      </c>
      <c r="E16" s="282" t="s">
        <v>28</v>
      </c>
      <c r="F16" s="316">
        <v>3769</v>
      </c>
      <c r="G16" s="20"/>
    </row>
    <row r="17" spans="1:7" x14ac:dyDescent="0.25">
      <c r="A17" s="20"/>
      <c r="B17" s="396">
        <v>12</v>
      </c>
      <c r="C17" s="193" t="s">
        <v>689</v>
      </c>
      <c r="D17" s="715" t="s">
        <v>4</v>
      </c>
      <c r="E17" s="282" t="s">
        <v>3</v>
      </c>
      <c r="F17" s="316">
        <v>866</v>
      </c>
      <c r="G17" s="20"/>
    </row>
    <row r="18" spans="1:7" x14ac:dyDescent="0.25">
      <c r="A18" s="20"/>
      <c r="B18" s="396">
        <v>13</v>
      </c>
      <c r="C18" s="193" t="s">
        <v>230</v>
      </c>
      <c r="D18" s="715" t="s">
        <v>4</v>
      </c>
      <c r="E18" s="282" t="s">
        <v>3</v>
      </c>
      <c r="F18" s="316">
        <v>280</v>
      </c>
      <c r="G18" s="20"/>
    </row>
    <row r="19" spans="1:7" x14ac:dyDescent="0.25">
      <c r="A19" s="20"/>
      <c r="B19" s="396">
        <v>14</v>
      </c>
      <c r="C19" s="193" t="s">
        <v>34</v>
      </c>
      <c r="D19" s="715" t="s">
        <v>4</v>
      </c>
      <c r="E19" s="282" t="s">
        <v>3</v>
      </c>
      <c r="F19" s="316">
        <v>1324</v>
      </c>
      <c r="G19" s="20"/>
    </row>
    <row r="20" spans="1:7" x14ac:dyDescent="0.25">
      <c r="A20" s="20"/>
      <c r="B20" s="396">
        <v>15</v>
      </c>
      <c r="C20" s="193" t="s">
        <v>39</v>
      </c>
      <c r="D20" s="715" t="s">
        <v>4</v>
      </c>
      <c r="E20" s="282" t="s">
        <v>3</v>
      </c>
      <c r="F20" s="316">
        <v>1541</v>
      </c>
      <c r="G20" s="20"/>
    </row>
    <row r="21" spans="1:7" x14ac:dyDescent="0.25">
      <c r="A21" s="20"/>
      <c r="B21" s="396">
        <v>16</v>
      </c>
      <c r="C21" s="193" t="s">
        <v>757</v>
      </c>
      <c r="D21" s="715" t="s">
        <v>4</v>
      </c>
      <c r="E21" s="282" t="s">
        <v>3</v>
      </c>
      <c r="F21" s="316">
        <v>11</v>
      </c>
      <c r="G21" s="20"/>
    </row>
    <row r="22" spans="1:7" x14ac:dyDescent="0.25">
      <c r="A22" s="20"/>
      <c r="B22" s="396">
        <v>17</v>
      </c>
      <c r="C22" s="193" t="s">
        <v>40</v>
      </c>
      <c r="D22" s="715" t="s">
        <v>4</v>
      </c>
      <c r="E22" s="282" t="s">
        <v>3</v>
      </c>
      <c r="F22" s="316">
        <v>942</v>
      </c>
      <c r="G22" s="20"/>
    </row>
    <row r="23" spans="1:7" x14ac:dyDescent="0.25">
      <c r="A23" s="20"/>
      <c r="B23" s="396">
        <v>18</v>
      </c>
      <c r="C23" s="193" t="s">
        <v>398</v>
      </c>
      <c r="D23" s="715" t="s">
        <v>4</v>
      </c>
      <c r="E23" s="282" t="s">
        <v>3</v>
      </c>
      <c r="F23" s="316">
        <v>942</v>
      </c>
      <c r="G23" s="20"/>
    </row>
    <row r="24" spans="1:7" ht="22.5" x14ac:dyDescent="0.25">
      <c r="A24" s="20"/>
      <c r="B24" s="396">
        <v>19</v>
      </c>
      <c r="C24" s="193" t="s">
        <v>396</v>
      </c>
      <c r="D24" s="715" t="s">
        <v>4</v>
      </c>
      <c r="E24" s="282" t="s">
        <v>3</v>
      </c>
      <c r="F24" s="316">
        <v>1591</v>
      </c>
      <c r="G24" s="20"/>
    </row>
    <row r="25" spans="1:7" x14ac:dyDescent="0.25">
      <c r="A25" s="20"/>
      <c r="B25" s="396">
        <v>20</v>
      </c>
      <c r="C25" s="193" t="s">
        <v>41</v>
      </c>
      <c r="D25" s="715" t="s">
        <v>4</v>
      </c>
      <c r="E25" s="282" t="s">
        <v>3</v>
      </c>
      <c r="F25" s="316">
        <v>3930</v>
      </c>
      <c r="G25" s="20"/>
    </row>
    <row r="26" spans="1:7" x14ac:dyDescent="0.25">
      <c r="A26" s="20"/>
      <c r="B26" s="396">
        <v>21</v>
      </c>
      <c r="C26" s="193" t="s">
        <v>42</v>
      </c>
      <c r="D26" s="715" t="s">
        <v>4</v>
      </c>
      <c r="E26" s="282" t="s">
        <v>3</v>
      </c>
      <c r="F26" s="316">
        <v>942</v>
      </c>
      <c r="G26" s="20"/>
    </row>
    <row r="27" spans="1:7" ht="22.5" x14ac:dyDescent="0.25">
      <c r="A27" s="20"/>
      <c r="B27" s="396">
        <v>22</v>
      </c>
      <c r="C27" s="193" t="s">
        <v>665</v>
      </c>
      <c r="D27" s="715" t="s">
        <v>4</v>
      </c>
      <c r="E27" s="282" t="s">
        <v>3</v>
      </c>
      <c r="F27" s="316">
        <v>135</v>
      </c>
      <c r="G27" s="20"/>
    </row>
    <row r="28" spans="1:7" ht="22.5" x14ac:dyDescent="0.25">
      <c r="A28" s="20"/>
      <c r="B28" s="396">
        <v>23</v>
      </c>
      <c r="C28" s="193" t="s">
        <v>150</v>
      </c>
      <c r="D28" s="715" t="s">
        <v>4</v>
      </c>
      <c r="E28" s="282" t="s">
        <v>3</v>
      </c>
      <c r="F28" s="316">
        <f>F27</f>
        <v>135</v>
      </c>
      <c r="G28" s="20"/>
    </row>
    <row r="29" spans="1:7" x14ac:dyDescent="0.25">
      <c r="A29" s="20"/>
      <c r="B29" s="396">
        <v>24</v>
      </c>
      <c r="C29" s="193" t="s">
        <v>151</v>
      </c>
      <c r="D29" s="715" t="s">
        <v>4</v>
      </c>
      <c r="E29" s="282" t="s">
        <v>3</v>
      </c>
      <c r="F29" s="316">
        <v>849</v>
      </c>
      <c r="G29" s="20"/>
    </row>
    <row r="30" spans="1:7" x14ac:dyDescent="0.25">
      <c r="A30" s="20"/>
      <c r="B30" s="396">
        <v>25</v>
      </c>
      <c r="C30" s="193" t="s">
        <v>152</v>
      </c>
      <c r="D30" s="715" t="s">
        <v>4</v>
      </c>
      <c r="E30" s="282" t="s">
        <v>3</v>
      </c>
      <c r="F30" s="316">
        <v>94</v>
      </c>
      <c r="G30" s="20"/>
    </row>
    <row r="31" spans="1:7" ht="33.75" x14ac:dyDescent="0.25">
      <c r="A31" s="20"/>
      <c r="B31" s="396">
        <v>26</v>
      </c>
      <c r="C31" s="193" t="s">
        <v>347</v>
      </c>
      <c r="D31" s="715" t="s">
        <v>4</v>
      </c>
      <c r="E31" s="282" t="s">
        <v>3</v>
      </c>
      <c r="F31" s="316">
        <v>5279</v>
      </c>
      <c r="G31" s="20"/>
    </row>
    <row r="32" spans="1:7" ht="33.75" x14ac:dyDescent="0.25">
      <c r="A32" s="20"/>
      <c r="B32" s="396">
        <v>27</v>
      </c>
      <c r="C32" s="193" t="s">
        <v>670</v>
      </c>
      <c r="D32" s="715" t="s">
        <v>4</v>
      </c>
      <c r="E32" s="282" t="s">
        <v>3</v>
      </c>
      <c r="F32" s="316">
        <f>F31-100</f>
        <v>5179</v>
      </c>
      <c r="G32" s="20"/>
    </row>
    <row r="33" spans="1:7" ht="22.5" x14ac:dyDescent="0.25">
      <c r="A33" s="20"/>
      <c r="B33" s="396">
        <v>28</v>
      </c>
      <c r="C33" s="193" t="s">
        <v>271</v>
      </c>
      <c r="D33" s="715" t="s">
        <v>4</v>
      </c>
      <c r="E33" s="282" t="s">
        <v>3</v>
      </c>
      <c r="F33" s="316">
        <v>6921</v>
      </c>
      <c r="G33" s="20"/>
    </row>
    <row r="34" spans="1:7" x14ac:dyDescent="0.25">
      <c r="A34" s="20"/>
      <c r="B34" s="396">
        <v>29</v>
      </c>
      <c r="C34" s="193" t="s">
        <v>413</v>
      </c>
      <c r="D34" s="715" t="s">
        <v>4</v>
      </c>
      <c r="E34" s="282" t="s">
        <v>3</v>
      </c>
      <c r="F34" s="316">
        <v>4888</v>
      </c>
      <c r="G34" s="20"/>
    </row>
    <row r="35" spans="1:7" x14ac:dyDescent="0.25">
      <c r="A35" s="20"/>
      <c r="B35" s="396">
        <v>30</v>
      </c>
      <c r="C35" s="193" t="s">
        <v>415</v>
      </c>
      <c r="D35" s="715" t="s">
        <v>4</v>
      </c>
      <c r="E35" s="282" t="s">
        <v>3</v>
      </c>
      <c r="F35" s="316">
        <v>6437</v>
      </c>
      <c r="G35" s="20"/>
    </row>
    <row r="36" spans="1:7" ht="22.5" x14ac:dyDescent="0.25">
      <c r="A36" s="20"/>
      <c r="B36" s="396">
        <v>31</v>
      </c>
      <c r="C36" s="193" t="s">
        <v>270</v>
      </c>
      <c r="D36" s="715" t="s">
        <v>4</v>
      </c>
      <c r="E36" s="282" t="s">
        <v>3</v>
      </c>
      <c r="F36" s="316">
        <v>800</v>
      </c>
      <c r="G36" s="20"/>
    </row>
    <row r="37" spans="1:7" ht="22.5" x14ac:dyDescent="0.25">
      <c r="A37" s="20"/>
      <c r="B37" s="396">
        <v>32</v>
      </c>
      <c r="C37" s="193" t="s">
        <v>272</v>
      </c>
      <c r="D37" s="715" t="s">
        <v>4</v>
      </c>
      <c r="E37" s="282" t="s">
        <v>3</v>
      </c>
      <c r="F37" s="316">
        <v>1072</v>
      </c>
      <c r="G37" s="20"/>
    </row>
    <row r="38" spans="1:7" x14ac:dyDescent="0.25">
      <c r="A38" s="20"/>
      <c r="B38" s="396">
        <v>33</v>
      </c>
      <c r="C38" s="193" t="s">
        <v>414</v>
      </c>
      <c r="D38" s="715" t="s">
        <v>4</v>
      </c>
      <c r="E38" s="282" t="s">
        <v>3</v>
      </c>
      <c r="F38" s="316">
        <v>745</v>
      </c>
      <c r="G38" s="20"/>
    </row>
    <row r="39" spans="1:7" x14ac:dyDescent="0.25">
      <c r="A39" s="20"/>
      <c r="B39" s="396">
        <v>34</v>
      </c>
      <c r="C39" s="193" t="s">
        <v>416</v>
      </c>
      <c r="D39" s="715" t="s">
        <v>4</v>
      </c>
      <c r="E39" s="282" t="s">
        <v>3</v>
      </c>
      <c r="F39" s="316">
        <v>998</v>
      </c>
      <c r="G39" s="20"/>
    </row>
    <row r="40" spans="1:7" x14ac:dyDescent="0.25">
      <c r="A40" s="20"/>
      <c r="B40" s="396">
        <v>35</v>
      </c>
      <c r="C40" s="193" t="s">
        <v>343</v>
      </c>
      <c r="D40" s="715" t="s">
        <v>4</v>
      </c>
      <c r="E40" s="282" t="s">
        <v>3</v>
      </c>
      <c r="F40" s="316">
        <v>19</v>
      </c>
      <c r="G40" s="20"/>
    </row>
    <row r="41" spans="1:7" x14ac:dyDescent="0.25">
      <c r="A41" s="20"/>
      <c r="B41" s="396">
        <v>36</v>
      </c>
      <c r="C41" s="193" t="s">
        <v>344</v>
      </c>
      <c r="D41" s="715" t="s">
        <v>4</v>
      </c>
      <c r="E41" s="282" t="s">
        <v>3</v>
      </c>
      <c r="F41" s="316">
        <v>32</v>
      </c>
      <c r="G41" s="20"/>
    </row>
    <row r="42" spans="1:7" x14ac:dyDescent="0.25">
      <c r="A42" s="20"/>
      <c r="B42" s="396">
        <v>37</v>
      </c>
      <c r="C42" s="193" t="s">
        <v>345</v>
      </c>
      <c r="D42" s="715" t="s">
        <v>4</v>
      </c>
      <c r="E42" s="282" t="s">
        <v>3</v>
      </c>
      <c r="F42" s="316">
        <v>28</v>
      </c>
      <c r="G42" s="20"/>
    </row>
    <row r="43" spans="1:7" ht="15.75" thickBot="1" x14ac:dyDescent="0.3">
      <c r="A43" s="20"/>
      <c r="B43" s="784">
        <v>38</v>
      </c>
      <c r="C43" s="785" t="s">
        <v>346</v>
      </c>
      <c r="D43" s="786" t="s">
        <v>4</v>
      </c>
      <c r="E43" s="787" t="s">
        <v>3</v>
      </c>
      <c r="F43" s="317">
        <v>47</v>
      </c>
      <c r="G43" s="20"/>
    </row>
    <row r="44" spans="1:7" ht="30.75" customHeight="1" x14ac:dyDescent="0.25">
      <c r="A44"/>
      <c r="B44" s="1039" t="s">
        <v>397</v>
      </c>
      <c r="C44" s="1039"/>
      <c r="D44" s="1039"/>
      <c r="E44" s="1039"/>
      <c r="F44" s="1039"/>
      <c r="G44"/>
    </row>
    <row r="45" spans="1:7" x14ac:dyDescent="0.25">
      <c r="A45"/>
      <c r="B45" s="1039" t="s">
        <v>551</v>
      </c>
      <c r="C45" s="1039"/>
      <c r="D45" s="1039"/>
      <c r="E45" s="1039"/>
      <c r="F45" s="1039"/>
      <c r="G45"/>
    </row>
    <row r="46" spans="1:7" x14ac:dyDescent="0.25">
      <c r="A46" s="20"/>
      <c r="B46" s="442" t="s">
        <v>550</v>
      </c>
      <c r="C46" s="442"/>
      <c r="D46" s="20"/>
      <c r="E46" s="20"/>
      <c r="F46" s="20"/>
      <c r="G46" s="20"/>
    </row>
    <row r="47" spans="1:7" x14ac:dyDescent="0.25">
      <c r="A47" s="20"/>
      <c r="B47" s="442"/>
      <c r="C47" s="442"/>
      <c r="D47" s="20"/>
      <c r="E47" s="20"/>
      <c r="F47" s="20"/>
      <c r="G47" s="20"/>
    </row>
  </sheetData>
  <mergeCells count="3">
    <mergeCell ref="B44:F44"/>
    <mergeCell ref="B45:F45"/>
    <mergeCell ref="B3:D3"/>
  </mergeCells>
  <hyperlinks>
    <hyperlink ref="D2" location="СОДЕРЖАНИЕ!A1" display="Назад в СОДЕРЖАНИЕ "/>
  </hyperlinks>
  <pageMargins left="0.23622047244094491" right="0.23622047244094491" top="0.35433070866141736" bottom="0.74803149606299213" header="0.11811023622047245" footer="0.11811023622047245"/>
  <pageSetup paperSize="9" scale="51" orientation="portrait" r:id="rId1"/>
  <headerFooter>
    <oddFooter>Страница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M44"/>
  <sheetViews>
    <sheetView showGridLines="0" zoomScaleNormal="100" zoomScaleSheetLayoutView="115" workbookViewId="0">
      <pane xSplit="6" ySplit="10" topLeftCell="G23" activePane="bottomRight" state="frozen"/>
      <selection pane="topRight" activeCell="G1" sqref="G1"/>
      <selection pane="bottomLeft" activeCell="A11" sqref="A11"/>
      <selection pane="bottomRight" activeCell="K30" sqref="K30"/>
    </sheetView>
  </sheetViews>
  <sheetFormatPr defaultColWidth="8.7109375" defaultRowHeight="15" x14ac:dyDescent="0.25"/>
  <cols>
    <col min="1" max="1" width="2.7109375" style="25" customWidth="1"/>
    <col min="2" max="2" width="6.5703125" style="25" customWidth="1"/>
    <col min="3" max="3" width="53.7109375" style="25" customWidth="1"/>
    <col min="4" max="4" width="7.7109375" style="25" customWidth="1"/>
    <col min="5" max="5" width="5.7109375" style="25" customWidth="1"/>
    <col min="6" max="6" width="6.85546875" style="25" bestFit="1" customWidth="1"/>
    <col min="7" max="12" width="14.85546875" style="87" customWidth="1"/>
    <col min="13" max="13" width="14.5703125" style="25" bestFit="1" customWidth="1"/>
    <col min="14" max="14" width="9.28515625" style="25" customWidth="1"/>
    <col min="15" max="16384" width="8.7109375" style="25"/>
  </cols>
  <sheetData>
    <row r="1" spans="1:13" x14ac:dyDescent="0.25">
      <c r="A1" s="20"/>
      <c r="B1" s="20"/>
      <c r="C1" s="20"/>
      <c r="D1" s="20"/>
      <c r="E1" s="20"/>
      <c r="F1" s="20"/>
      <c r="G1" s="487"/>
      <c r="H1" s="487"/>
      <c r="I1" s="487"/>
      <c r="J1" s="487"/>
      <c r="K1" s="487"/>
      <c r="L1" s="487"/>
      <c r="M1" s="20"/>
    </row>
    <row r="2" spans="1:13" x14ac:dyDescent="0.25">
      <c r="A2" s="20"/>
      <c r="B2" s="413" t="s">
        <v>766</v>
      </c>
      <c r="C2" s="20"/>
      <c r="D2" s="20"/>
      <c r="E2" s="20"/>
      <c r="F2" s="20"/>
      <c r="G2" s="487"/>
      <c r="H2" s="487"/>
      <c r="I2" s="487"/>
      <c r="J2" s="487"/>
      <c r="K2" s="489" t="s">
        <v>191</v>
      </c>
      <c r="L2" s="645"/>
      <c r="M2" s="20"/>
    </row>
    <row r="3" spans="1:13" x14ac:dyDescent="0.25">
      <c r="A3" s="20"/>
      <c r="B3" s="1233" t="s">
        <v>659</v>
      </c>
      <c r="C3" s="1233"/>
      <c r="D3" s="1233"/>
      <c r="E3" s="20"/>
      <c r="F3" s="20"/>
      <c r="G3" s="487"/>
      <c r="H3" s="487"/>
      <c r="I3" s="487"/>
      <c r="J3" s="487"/>
      <c r="K3" s="646"/>
      <c r="L3" s="645"/>
      <c r="M3" s="20"/>
    </row>
    <row r="4" spans="1:13" x14ac:dyDescent="0.25">
      <c r="A4" s="20"/>
      <c r="B4" s="23"/>
      <c r="C4" s="20"/>
      <c r="D4" s="20"/>
      <c r="E4" s="20"/>
      <c r="F4" s="20"/>
      <c r="G4" s="487"/>
      <c r="H4" s="487"/>
      <c r="I4" s="487"/>
      <c r="J4" s="487"/>
      <c r="K4" s="487"/>
      <c r="L4" s="490" t="s">
        <v>333</v>
      </c>
      <c r="M4" s="20"/>
    </row>
    <row r="5" spans="1:13" ht="15.75" thickBot="1" x14ac:dyDescent="0.3">
      <c r="A5" s="20"/>
      <c r="B5" s="20"/>
      <c r="C5" s="20"/>
      <c r="D5" s="20"/>
      <c r="E5" s="20"/>
      <c r="F5" s="20"/>
      <c r="G5" s="487"/>
      <c r="H5" s="487"/>
      <c r="I5" s="487"/>
      <c r="J5" s="487"/>
      <c r="K5" s="487"/>
      <c r="L5" s="487"/>
      <c r="M5" s="20"/>
    </row>
    <row r="6" spans="1:13" x14ac:dyDescent="0.25">
      <c r="A6" s="20"/>
      <c r="B6" s="1390" t="s">
        <v>0</v>
      </c>
      <c r="C6" s="1394" t="s">
        <v>44</v>
      </c>
      <c r="D6" s="1398" t="s">
        <v>25</v>
      </c>
      <c r="E6" s="1402" t="s">
        <v>2</v>
      </c>
      <c r="F6" s="1382" t="s">
        <v>909</v>
      </c>
      <c r="G6" s="1386" t="s">
        <v>558</v>
      </c>
      <c r="H6" s="1386"/>
      <c r="I6" s="1386"/>
      <c r="J6" s="1386"/>
      <c r="K6" s="1386"/>
      <c r="L6" s="1387"/>
      <c r="M6" s="20"/>
    </row>
    <row r="7" spans="1:13" ht="22.5" x14ac:dyDescent="0.25">
      <c r="A7" s="20"/>
      <c r="B7" s="1391"/>
      <c r="C7" s="1395"/>
      <c r="D7" s="1399"/>
      <c r="E7" s="1403"/>
      <c r="F7" s="1383" t="s">
        <v>26</v>
      </c>
      <c r="G7" s="500" t="s">
        <v>536</v>
      </c>
      <c r="H7" s="500" t="s">
        <v>646</v>
      </c>
      <c r="I7" s="501" t="s">
        <v>469</v>
      </c>
      <c r="J7" s="502" t="s">
        <v>470</v>
      </c>
      <c r="K7" s="647" t="s">
        <v>538</v>
      </c>
      <c r="L7" s="648" t="s">
        <v>539</v>
      </c>
      <c r="M7" s="20"/>
    </row>
    <row r="8" spans="1:13" ht="33.75" x14ac:dyDescent="0.25">
      <c r="A8" s="20"/>
      <c r="B8" s="1391"/>
      <c r="C8" s="1395"/>
      <c r="D8" s="1399"/>
      <c r="E8" s="1403"/>
      <c r="F8" s="1383"/>
      <c r="G8" s="649" t="s">
        <v>537</v>
      </c>
      <c r="H8" s="649" t="s">
        <v>647</v>
      </c>
      <c r="I8" s="650"/>
      <c r="J8" s="651"/>
      <c r="K8" s="652"/>
      <c r="L8" s="653"/>
      <c r="M8" s="20"/>
    </row>
    <row r="9" spans="1:13" ht="22.5" x14ac:dyDescent="0.25">
      <c r="A9" s="20"/>
      <c r="B9" s="1392"/>
      <c r="C9" s="1396"/>
      <c r="D9" s="1400"/>
      <c r="E9" s="1404"/>
      <c r="F9" s="1384"/>
      <c r="G9" s="654"/>
      <c r="H9" s="654"/>
      <c r="I9" s="501" t="s">
        <v>674</v>
      </c>
      <c r="J9" s="502" t="s">
        <v>675</v>
      </c>
      <c r="K9" s="655"/>
      <c r="L9" s="656"/>
      <c r="M9" s="20"/>
    </row>
    <row r="10" spans="1:13" ht="15.75" thickBot="1" x14ac:dyDescent="0.3">
      <c r="A10" s="20"/>
      <c r="B10" s="1393"/>
      <c r="C10" s="1397"/>
      <c r="D10" s="1401"/>
      <c r="E10" s="1405"/>
      <c r="F10" s="1385"/>
      <c r="G10" s="657"/>
      <c r="H10" s="657"/>
      <c r="I10" s="657"/>
      <c r="J10" s="657"/>
      <c r="K10" s="658"/>
      <c r="L10" s="659"/>
      <c r="M10" s="20"/>
    </row>
    <row r="11" spans="1:13" x14ac:dyDescent="0.25">
      <c r="A11" s="20"/>
      <c r="B11" s="1379">
        <v>1</v>
      </c>
      <c r="C11" s="1389" t="s">
        <v>47</v>
      </c>
      <c r="D11" s="1379" t="s">
        <v>4</v>
      </c>
      <c r="E11" s="1380" t="s">
        <v>3</v>
      </c>
      <c r="F11" s="294" t="s">
        <v>45</v>
      </c>
      <c r="G11" s="660">
        <v>116</v>
      </c>
      <c r="H11" s="660">
        <f t="shared" ref="H11:H12" si="0">+J11</f>
        <v>116</v>
      </c>
      <c r="I11" s="660">
        <v>116</v>
      </c>
      <c r="J11" s="660">
        <v>116</v>
      </c>
      <c r="K11" s="660" t="s">
        <v>4</v>
      </c>
      <c r="L11" s="661">
        <v>116</v>
      </c>
      <c r="M11" s="20"/>
    </row>
    <row r="12" spans="1:13" x14ac:dyDescent="0.25">
      <c r="A12" s="20"/>
      <c r="B12" s="1379"/>
      <c r="C12" s="1389"/>
      <c r="D12" s="1379"/>
      <c r="E12" s="1380"/>
      <c r="F12" s="294" t="s">
        <v>46</v>
      </c>
      <c r="G12" s="660">
        <v>161</v>
      </c>
      <c r="H12" s="660">
        <f t="shared" si="0"/>
        <v>161</v>
      </c>
      <c r="I12" s="660">
        <v>161</v>
      </c>
      <c r="J12" s="660">
        <v>161</v>
      </c>
      <c r="K12" s="660" t="s">
        <v>4</v>
      </c>
      <c r="L12" s="661">
        <v>161</v>
      </c>
      <c r="M12" s="20"/>
    </row>
    <row r="13" spans="1:13" x14ac:dyDescent="0.25">
      <c r="A13" s="20"/>
      <c r="B13" s="1379">
        <v>2</v>
      </c>
      <c r="C13" s="1389" t="s">
        <v>48</v>
      </c>
      <c r="D13" s="1379" t="s">
        <v>4</v>
      </c>
      <c r="E13" s="1380" t="s">
        <v>3</v>
      </c>
      <c r="F13" s="294" t="s">
        <v>45</v>
      </c>
      <c r="G13" s="660" t="s">
        <v>4</v>
      </c>
      <c r="H13" s="660" t="s">
        <v>4</v>
      </c>
      <c r="I13" s="660" t="s">
        <v>4</v>
      </c>
      <c r="J13" s="660" t="s">
        <v>4</v>
      </c>
      <c r="K13" s="660">
        <v>288</v>
      </c>
      <c r="L13" s="661" t="s">
        <v>4</v>
      </c>
      <c r="M13" s="20"/>
    </row>
    <row r="14" spans="1:13" x14ac:dyDescent="0.25">
      <c r="A14" s="20"/>
      <c r="B14" s="1379"/>
      <c r="C14" s="1389"/>
      <c r="D14" s="1379"/>
      <c r="E14" s="1380"/>
      <c r="F14" s="294" t="s">
        <v>46</v>
      </c>
      <c r="G14" s="660" t="s">
        <v>4</v>
      </c>
      <c r="H14" s="660" t="s">
        <v>4</v>
      </c>
      <c r="I14" s="660" t="s">
        <v>4</v>
      </c>
      <c r="J14" s="660" t="s">
        <v>4</v>
      </c>
      <c r="K14" s="660">
        <v>459</v>
      </c>
      <c r="L14" s="661" t="s">
        <v>4</v>
      </c>
      <c r="M14" s="20"/>
    </row>
    <row r="15" spans="1:13" ht="14.45" customHeight="1" x14ac:dyDescent="0.25">
      <c r="A15" s="20"/>
      <c r="B15" s="1379">
        <v>3</v>
      </c>
      <c r="C15" s="1389" t="s">
        <v>49</v>
      </c>
      <c r="D15" s="1379" t="s">
        <v>4</v>
      </c>
      <c r="E15" s="1380" t="s">
        <v>3</v>
      </c>
      <c r="F15" s="287">
        <v>125</v>
      </c>
      <c r="G15" s="662" t="s">
        <v>4</v>
      </c>
      <c r="H15" s="662" t="s">
        <v>4</v>
      </c>
      <c r="I15" s="1044">
        <v>35</v>
      </c>
      <c r="J15" s="1044" t="s">
        <v>554</v>
      </c>
      <c r="K15" s="1044" t="s">
        <v>554</v>
      </c>
      <c r="L15" s="1388" t="s">
        <v>554</v>
      </c>
      <c r="M15" s="20"/>
    </row>
    <row r="16" spans="1:13" x14ac:dyDescent="0.25">
      <c r="A16" s="20"/>
      <c r="B16" s="1379"/>
      <c r="C16" s="1389"/>
      <c r="D16" s="1379"/>
      <c r="E16" s="1380"/>
      <c r="F16" s="287">
        <v>150</v>
      </c>
      <c r="G16" s="662" t="s">
        <v>4</v>
      </c>
      <c r="H16" s="662" t="s">
        <v>4</v>
      </c>
      <c r="I16" s="1044">
        <v>44</v>
      </c>
      <c r="J16" s="1044" t="s">
        <v>555</v>
      </c>
      <c r="K16" s="1044" t="s">
        <v>555</v>
      </c>
      <c r="L16" s="1388" t="s">
        <v>555</v>
      </c>
      <c r="M16" s="20"/>
    </row>
    <row r="17" spans="1:13" x14ac:dyDescent="0.25">
      <c r="A17" s="20"/>
      <c r="B17" s="1379">
        <v>4</v>
      </c>
      <c r="C17" s="1389" t="s">
        <v>50</v>
      </c>
      <c r="D17" s="1379" t="s">
        <v>4</v>
      </c>
      <c r="E17" s="1380" t="s">
        <v>3</v>
      </c>
      <c r="F17" s="287">
        <v>125</v>
      </c>
      <c r="G17" s="662" t="s">
        <v>4</v>
      </c>
      <c r="H17" s="662" t="s">
        <v>4</v>
      </c>
      <c r="I17" s="1044">
        <v>64</v>
      </c>
      <c r="J17" s="1044" t="s">
        <v>556</v>
      </c>
      <c r="K17" s="1044" t="s">
        <v>556</v>
      </c>
      <c r="L17" s="1388" t="s">
        <v>556</v>
      </c>
      <c r="M17" s="20"/>
    </row>
    <row r="18" spans="1:13" x14ac:dyDescent="0.25">
      <c r="A18" s="20"/>
      <c r="B18" s="1379"/>
      <c r="C18" s="1389"/>
      <c r="D18" s="1379"/>
      <c r="E18" s="1380"/>
      <c r="F18" s="287">
        <v>150</v>
      </c>
      <c r="G18" s="662" t="s">
        <v>4</v>
      </c>
      <c r="H18" s="663" t="s">
        <v>4</v>
      </c>
      <c r="I18" s="1044">
        <v>67</v>
      </c>
      <c r="J18" s="1044" t="s">
        <v>557</v>
      </c>
      <c r="K18" s="1044" t="s">
        <v>557</v>
      </c>
      <c r="L18" s="1388" t="s">
        <v>557</v>
      </c>
      <c r="M18" s="20"/>
    </row>
    <row r="19" spans="1:13" x14ac:dyDescent="0.25">
      <c r="A19" s="20"/>
      <c r="B19" s="1379">
        <v>5</v>
      </c>
      <c r="C19" s="1389" t="s">
        <v>51</v>
      </c>
      <c r="D19" s="1379">
        <v>20</v>
      </c>
      <c r="E19" s="1380" t="s">
        <v>3</v>
      </c>
      <c r="F19" s="287">
        <v>125</v>
      </c>
      <c r="G19" s="508">
        <v>378</v>
      </c>
      <c r="H19" s="508">
        <v>382</v>
      </c>
      <c r="I19" s="508">
        <f t="shared" ref="I19:I20" si="1">ROUND(G19*1.07,0)</f>
        <v>404</v>
      </c>
      <c r="J19" s="508">
        <f t="shared" ref="J19:J20" si="2">ROUND(H19*1.07,0)</f>
        <v>409</v>
      </c>
      <c r="K19" s="660">
        <v>1528</v>
      </c>
      <c r="L19" s="661">
        <v>294</v>
      </c>
      <c r="M19" s="20"/>
    </row>
    <row r="20" spans="1:13" x14ac:dyDescent="0.25">
      <c r="A20" s="20"/>
      <c r="B20" s="1379"/>
      <c r="C20" s="1389"/>
      <c r="D20" s="1379"/>
      <c r="E20" s="1380"/>
      <c r="F20" s="287">
        <v>150</v>
      </c>
      <c r="G20" s="663">
        <v>393</v>
      </c>
      <c r="H20" s="508">
        <v>397</v>
      </c>
      <c r="I20" s="508">
        <f t="shared" si="1"/>
        <v>421</v>
      </c>
      <c r="J20" s="508">
        <f t="shared" si="2"/>
        <v>425</v>
      </c>
      <c r="K20" s="660">
        <v>2053</v>
      </c>
      <c r="L20" s="661">
        <v>299</v>
      </c>
      <c r="M20" s="20"/>
    </row>
    <row r="21" spans="1:13" x14ac:dyDescent="0.25">
      <c r="A21" s="20"/>
      <c r="B21" s="1379">
        <v>6</v>
      </c>
      <c r="C21" s="1389" t="s">
        <v>52</v>
      </c>
      <c r="D21" s="1379" t="s">
        <v>4</v>
      </c>
      <c r="E21" s="1380" t="s">
        <v>3</v>
      </c>
      <c r="F21" s="287">
        <v>125</v>
      </c>
      <c r="G21" s="660" t="s">
        <v>4</v>
      </c>
      <c r="H21" s="660" t="s">
        <v>4</v>
      </c>
      <c r="I21" s="660" t="s">
        <v>4</v>
      </c>
      <c r="J21" s="660" t="s">
        <v>4</v>
      </c>
      <c r="K21" s="660">
        <v>652</v>
      </c>
      <c r="L21" s="661" t="s">
        <v>4</v>
      </c>
      <c r="M21" s="20"/>
    </row>
    <row r="22" spans="1:13" x14ac:dyDescent="0.25">
      <c r="A22" s="20"/>
      <c r="B22" s="1379"/>
      <c r="C22" s="1389"/>
      <c r="D22" s="1379"/>
      <c r="E22" s="1380"/>
      <c r="F22" s="287">
        <v>150</v>
      </c>
      <c r="G22" s="660" t="s">
        <v>4</v>
      </c>
      <c r="H22" s="660" t="s">
        <v>4</v>
      </c>
      <c r="I22" s="660" t="s">
        <v>4</v>
      </c>
      <c r="J22" s="660" t="s">
        <v>4</v>
      </c>
      <c r="K22" s="660">
        <v>652</v>
      </c>
      <c r="L22" s="661" t="s">
        <v>4</v>
      </c>
      <c r="M22" s="20"/>
    </row>
    <row r="23" spans="1:13" x14ac:dyDescent="0.25">
      <c r="A23" s="20"/>
      <c r="B23" s="1379">
        <v>7</v>
      </c>
      <c r="C23" s="1389" t="s">
        <v>53</v>
      </c>
      <c r="D23" s="1379" t="s">
        <v>4</v>
      </c>
      <c r="E23" s="1380" t="s">
        <v>3</v>
      </c>
      <c r="F23" s="287">
        <v>125</v>
      </c>
      <c r="G23" s="662">
        <v>259</v>
      </c>
      <c r="H23" s="662">
        <f>+J23</f>
        <v>259</v>
      </c>
      <c r="I23" s="660">
        <v>259</v>
      </c>
      <c r="J23" s="660">
        <v>259</v>
      </c>
      <c r="K23" s="660" t="s">
        <v>4</v>
      </c>
      <c r="L23" s="661">
        <v>259</v>
      </c>
      <c r="M23" s="20"/>
    </row>
    <row r="24" spans="1:13" x14ac:dyDescent="0.25">
      <c r="A24" s="20"/>
      <c r="B24" s="1379"/>
      <c r="C24" s="1389"/>
      <c r="D24" s="1379"/>
      <c r="E24" s="1380"/>
      <c r="F24" s="287">
        <v>150</v>
      </c>
      <c r="G24" s="662">
        <v>259</v>
      </c>
      <c r="H24" s="662">
        <f>+J24</f>
        <v>259</v>
      </c>
      <c r="I24" s="660">
        <v>259</v>
      </c>
      <c r="J24" s="660">
        <v>259</v>
      </c>
      <c r="K24" s="660" t="s">
        <v>4</v>
      </c>
      <c r="L24" s="661">
        <v>259</v>
      </c>
      <c r="M24" s="20"/>
    </row>
    <row r="25" spans="1:13" x14ac:dyDescent="0.25">
      <c r="A25" s="20"/>
      <c r="B25" s="1379">
        <v>8</v>
      </c>
      <c r="C25" s="1389" t="s">
        <v>54</v>
      </c>
      <c r="D25" s="1379" t="s">
        <v>4</v>
      </c>
      <c r="E25" s="1380" t="s">
        <v>3</v>
      </c>
      <c r="F25" s="294" t="s">
        <v>45</v>
      </c>
      <c r="G25" s="660">
        <v>18</v>
      </c>
      <c r="H25" s="660">
        <f>+J25</f>
        <v>18</v>
      </c>
      <c r="I25" s="660">
        <v>18</v>
      </c>
      <c r="J25" s="660">
        <v>18</v>
      </c>
      <c r="K25" s="660" t="s">
        <v>4</v>
      </c>
      <c r="L25" s="661">
        <v>18</v>
      </c>
      <c r="M25" s="20"/>
    </row>
    <row r="26" spans="1:13" x14ac:dyDescent="0.25">
      <c r="A26" s="20"/>
      <c r="B26" s="1379"/>
      <c r="C26" s="1389"/>
      <c r="D26" s="1379"/>
      <c r="E26" s="1380"/>
      <c r="F26" s="294" t="s">
        <v>46</v>
      </c>
      <c r="G26" s="660">
        <v>18</v>
      </c>
      <c r="H26" s="660">
        <f>+J26</f>
        <v>18</v>
      </c>
      <c r="I26" s="660">
        <v>18</v>
      </c>
      <c r="J26" s="660">
        <v>18</v>
      </c>
      <c r="K26" s="660" t="s">
        <v>4</v>
      </c>
      <c r="L26" s="661">
        <v>18</v>
      </c>
      <c r="M26" s="20"/>
    </row>
    <row r="27" spans="1:13" x14ac:dyDescent="0.25">
      <c r="A27" s="20"/>
      <c r="B27" s="1379">
        <v>9</v>
      </c>
      <c r="C27" s="1389" t="s">
        <v>55</v>
      </c>
      <c r="D27" s="1379" t="s">
        <v>4</v>
      </c>
      <c r="E27" s="1380" t="s">
        <v>3</v>
      </c>
      <c r="F27" s="294" t="s">
        <v>45</v>
      </c>
      <c r="G27" s="664" t="s">
        <v>17</v>
      </c>
      <c r="H27" s="660" t="s">
        <v>4</v>
      </c>
      <c r="I27" s="660" t="s">
        <v>4</v>
      </c>
      <c r="J27" s="660" t="s">
        <v>4</v>
      </c>
      <c r="K27" s="660">
        <v>43</v>
      </c>
      <c r="L27" s="661" t="s">
        <v>4</v>
      </c>
      <c r="M27" s="20"/>
    </row>
    <row r="28" spans="1:13" x14ac:dyDescent="0.25">
      <c r="A28" s="20"/>
      <c r="B28" s="1379"/>
      <c r="C28" s="1389"/>
      <c r="D28" s="1379"/>
      <c r="E28" s="1380"/>
      <c r="F28" s="294" t="s">
        <v>46</v>
      </c>
      <c r="G28" s="664" t="s">
        <v>17</v>
      </c>
      <c r="H28" s="660" t="s">
        <v>4</v>
      </c>
      <c r="I28" s="660" t="s">
        <v>4</v>
      </c>
      <c r="J28" s="660" t="s">
        <v>4</v>
      </c>
      <c r="K28" s="660">
        <v>49</v>
      </c>
      <c r="L28" s="661" t="s">
        <v>4</v>
      </c>
      <c r="M28" s="20"/>
    </row>
    <row r="29" spans="1:13" x14ac:dyDescent="0.25">
      <c r="A29" s="20"/>
      <c r="B29" s="288">
        <v>10</v>
      </c>
      <c r="C29" s="292" t="s">
        <v>56</v>
      </c>
      <c r="D29" s="288" t="s">
        <v>4</v>
      </c>
      <c r="E29" s="286" t="s">
        <v>3</v>
      </c>
      <c r="F29" s="287" t="s">
        <v>13</v>
      </c>
      <c r="G29" s="664" t="s">
        <v>17</v>
      </c>
      <c r="H29" s="660" t="s">
        <v>4</v>
      </c>
      <c r="I29" s="660" t="s">
        <v>4</v>
      </c>
      <c r="J29" s="660" t="s">
        <v>4</v>
      </c>
      <c r="K29" s="660">
        <v>315</v>
      </c>
      <c r="L29" s="661" t="s">
        <v>4</v>
      </c>
      <c r="M29" s="20"/>
    </row>
    <row r="30" spans="1:13" x14ac:dyDescent="0.25">
      <c r="A30" s="20"/>
      <c r="B30" s="288">
        <v>11</v>
      </c>
      <c r="C30" s="292" t="s">
        <v>57</v>
      </c>
      <c r="D30" s="288" t="s">
        <v>4</v>
      </c>
      <c r="E30" s="286" t="s">
        <v>3</v>
      </c>
      <c r="F30" s="287" t="s">
        <v>13</v>
      </c>
      <c r="G30" s="664" t="s">
        <v>17</v>
      </c>
      <c r="H30" s="664">
        <f>+J30</f>
        <v>181</v>
      </c>
      <c r="I30" s="660">
        <v>181</v>
      </c>
      <c r="J30" s="660">
        <v>181</v>
      </c>
      <c r="K30" s="660" t="s">
        <v>4</v>
      </c>
      <c r="L30" s="661">
        <v>181</v>
      </c>
      <c r="M30" s="20"/>
    </row>
    <row r="31" spans="1:13" x14ac:dyDescent="0.25">
      <c r="A31" s="20"/>
      <c r="B31" s="288">
        <v>12</v>
      </c>
      <c r="C31" s="292" t="s">
        <v>58</v>
      </c>
      <c r="D31" s="288" t="s">
        <v>4</v>
      </c>
      <c r="E31" s="286" t="s">
        <v>3</v>
      </c>
      <c r="F31" s="287" t="s">
        <v>13</v>
      </c>
      <c r="G31" s="664" t="s">
        <v>17</v>
      </c>
      <c r="H31" s="660" t="s">
        <v>4</v>
      </c>
      <c r="I31" s="660" t="s">
        <v>4</v>
      </c>
      <c r="J31" s="660" t="s">
        <v>4</v>
      </c>
      <c r="K31" s="660"/>
      <c r="L31" s="661" t="s">
        <v>4</v>
      </c>
      <c r="M31" s="285"/>
    </row>
    <row r="32" spans="1:13" x14ac:dyDescent="0.25">
      <c r="A32" s="20"/>
      <c r="B32" s="288">
        <v>13</v>
      </c>
      <c r="C32" s="292" t="s">
        <v>59</v>
      </c>
      <c r="D32" s="288" t="s">
        <v>4</v>
      </c>
      <c r="E32" s="286" t="s">
        <v>3</v>
      </c>
      <c r="F32" s="287" t="s">
        <v>13</v>
      </c>
      <c r="G32" s="662">
        <v>184</v>
      </c>
      <c r="H32" s="662">
        <f>+J32</f>
        <v>184</v>
      </c>
      <c r="I32" s="660">
        <v>184</v>
      </c>
      <c r="J32" s="660">
        <v>184</v>
      </c>
      <c r="K32" s="660" t="s">
        <v>4</v>
      </c>
      <c r="L32" s="661">
        <v>184</v>
      </c>
      <c r="M32" s="285"/>
    </row>
    <row r="33" spans="1:13" x14ac:dyDescent="0.25">
      <c r="A33" s="20"/>
      <c r="B33" s="288">
        <v>14</v>
      </c>
      <c r="C33" s="292" t="s">
        <v>515</v>
      </c>
      <c r="D33" s="288" t="s">
        <v>4</v>
      </c>
      <c r="E33" s="286" t="s">
        <v>3</v>
      </c>
      <c r="F33" s="287" t="s">
        <v>13</v>
      </c>
      <c r="G33" s="662">
        <v>27</v>
      </c>
      <c r="H33" s="662">
        <f>+J33</f>
        <v>27</v>
      </c>
      <c r="I33" s="660">
        <v>27</v>
      </c>
      <c r="J33" s="660">
        <v>27</v>
      </c>
      <c r="K33" s="660" t="s">
        <v>4</v>
      </c>
      <c r="L33" s="661" t="s">
        <v>4</v>
      </c>
      <c r="M33" s="285"/>
    </row>
    <row r="34" spans="1:13" x14ac:dyDescent="0.25">
      <c r="A34" s="20"/>
      <c r="B34" s="288">
        <v>15</v>
      </c>
      <c r="C34" s="292" t="s">
        <v>60</v>
      </c>
      <c r="D34" s="288" t="s">
        <v>4</v>
      </c>
      <c r="E34" s="286" t="s">
        <v>3</v>
      </c>
      <c r="F34" s="287" t="s">
        <v>13</v>
      </c>
      <c r="G34" s="662" t="s">
        <v>17</v>
      </c>
      <c r="H34" s="660" t="s">
        <v>4</v>
      </c>
      <c r="I34" s="660" t="s">
        <v>4</v>
      </c>
      <c r="J34" s="660" t="s">
        <v>4</v>
      </c>
      <c r="K34" s="660"/>
      <c r="L34" s="661" t="s">
        <v>4</v>
      </c>
      <c r="M34" s="285"/>
    </row>
    <row r="35" spans="1:13" x14ac:dyDescent="0.25">
      <c r="A35" s="20"/>
      <c r="B35" s="288">
        <v>16</v>
      </c>
      <c r="C35" s="292" t="s">
        <v>61</v>
      </c>
      <c r="D35" s="288" t="s">
        <v>4</v>
      </c>
      <c r="E35" s="286" t="s">
        <v>3</v>
      </c>
      <c r="F35" s="287" t="s">
        <v>13</v>
      </c>
      <c r="G35" s="662" t="s">
        <v>17</v>
      </c>
      <c r="H35" s="660" t="s">
        <v>4</v>
      </c>
      <c r="I35" s="660" t="s">
        <v>4</v>
      </c>
      <c r="J35" s="660" t="s">
        <v>4</v>
      </c>
      <c r="K35" s="660" t="s">
        <v>4</v>
      </c>
      <c r="L35" s="661">
        <v>27</v>
      </c>
      <c r="M35" s="285"/>
    </row>
    <row r="36" spans="1:13" x14ac:dyDescent="0.25">
      <c r="A36" s="20"/>
      <c r="B36" s="288">
        <v>17</v>
      </c>
      <c r="C36" s="292" t="s">
        <v>109</v>
      </c>
      <c r="D36" s="288" t="s">
        <v>4</v>
      </c>
      <c r="E36" s="286" t="s">
        <v>3</v>
      </c>
      <c r="F36" s="287" t="s">
        <v>4</v>
      </c>
      <c r="G36" s="662" t="s">
        <v>17</v>
      </c>
      <c r="H36" s="660" t="s">
        <v>4</v>
      </c>
      <c r="I36" s="660" t="s">
        <v>4</v>
      </c>
      <c r="J36" s="660" t="s">
        <v>4</v>
      </c>
      <c r="K36" s="660">
        <v>20</v>
      </c>
      <c r="L36" s="661" t="s">
        <v>4</v>
      </c>
      <c r="M36" s="285"/>
    </row>
    <row r="37" spans="1:13" x14ac:dyDescent="0.25">
      <c r="A37" s="20"/>
      <c r="B37" s="288">
        <v>18</v>
      </c>
      <c r="C37" s="292" t="s">
        <v>62</v>
      </c>
      <c r="D37" s="288"/>
      <c r="E37" s="286" t="s">
        <v>3</v>
      </c>
      <c r="F37" s="287" t="s">
        <v>4</v>
      </c>
      <c r="G37" s="662">
        <v>11</v>
      </c>
      <c r="H37" s="662">
        <f>+J37</f>
        <v>11</v>
      </c>
      <c r="I37" s="660">
        <v>11</v>
      </c>
      <c r="J37" s="660">
        <v>11</v>
      </c>
      <c r="K37" s="660" t="s">
        <v>4</v>
      </c>
      <c r="L37" s="661">
        <v>11</v>
      </c>
      <c r="M37" s="285"/>
    </row>
    <row r="38" spans="1:13" x14ac:dyDescent="0.25">
      <c r="A38" s="20"/>
      <c r="B38" s="288">
        <v>19</v>
      </c>
      <c r="C38" s="292" t="s">
        <v>63</v>
      </c>
      <c r="D38" s="288"/>
      <c r="E38" s="286" t="s">
        <v>3</v>
      </c>
      <c r="F38" s="287" t="s">
        <v>4</v>
      </c>
      <c r="G38" s="662">
        <f>I38</f>
        <v>10</v>
      </c>
      <c r="H38" s="662">
        <f>+J38</f>
        <v>10</v>
      </c>
      <c r="I38" s="660">
        <v>10</v>
      </c>
      <c r="J38" s="660">
        <v>10</v>
      </c>
      <c r="K38" s="660" t="s">
        <v>4</v>
      </c>
      <c r="L38" s="661">
        <v>10</v>
      </c>
      <c r="M38" s="285"/>
    </row>
    <row r="39" spans="1:13" x14ac:dyDescent="0.25">
      <c r="A39" s="20"/>
      <c r="B39" s="288">
        <v>20</v>
      </c>
      <c r="C39" s="292" t="s">
        <v>64</v>
      </c>
      <c r="D39" s="288"/>
      <c r="E39" s="286" t="s">
        <v>3</v>
      </c>
      <c r="F39" s="287" t="s">
        <v>4</v>
      </c>
      <c r="G39" s="662">
        <f>I39</f>
        <v>12</v>
      </c>
      <c r="H39" s="662">
        <f>+J39</f>
        <v>12</v>
      </c>
      <c r="I39" s="660">
        <v>12</v>
      </c>
      <c r="J39" s="660">
        <v>12</v>
      </c>
      <c r="K39" s="660" t="s">
        <v>4</v>
      </c>
      <c r="L39" s="661">
        <v>12</v>
      </c>
      <c r="M39" s="285"/>
    </row>
    <row r="40" spans="1:13" x14ac:dyDescent="0.25">
      <c r="A40" s="20"/>
      <c r="B40" s="288">
        <v>21</v>
      </c>
      <c r="C40" s="292" t="s">
        <v>65</v>
      </c>
      <c r="D40" s="288"/>
      <c r="E40" s="286" t="s">
        <v>3</v>
      </c>
      <c r="F40" s="287" t="s">
        <v>4</v>
      </c>
      <c r="G40" s="660" t="s">
        <v>4</v>
      </c>
      <c r="H40" s="660" t="s">
        <v>4</v>
      </c>
      <c r="I40" s="660" t="s">
        <v>4</v>
      </c>
      <c r="J40" s="660" t="s">
        <v>4</v>
      </c>
      <c r="K40" s="660">
        <v>29</v>
      </c>
      <c r="L40" s="661" t="s">
        <v>4</v>
      </c>
      <c r="M40" s="285"/>
    </row>
    <row r="41" spans="1:13" ht="15.75" thickBot="1" x14ac:dyDescent="0.3">
      <c r="A41" s="20"/>
      <c r="B41" s="289">
        <v>22</v>
      </c>
      <c r="C41" s="293" t="s">
        <v>66</v>
      </c>
      <c r="D41" s="289"/>
      <c r="E41" s="290" t="s">
        <v>3</v>
      </c>
      <c r="F41" s="291" t="s">
        <v>4</v>
      </c>
      <c r="G41" s="665" t="s">
        <v>4</v>
      </c>
      <c r="H41" s="665" t="s">
        <v>4</v>
      </c>
      <c r="I41" s="665" t="s">
        <v>4</v>
      </c>
      <c r="J41" s="665" t="s">
        <v>4</v>
      </c>
      <c r="K41" s="665">
        <v>30</v>
      </c>
      <c r="L41" s="666" t="s">
        <v>4</v>
      </c>
      <c r="M41" s="285"/>
    </row>
    <row r="42" spans="1:13" x14ac:dyDescent="0.25">
      <c r="A42" s="20"/>
      <c r="B42" s="20"/>
      <c r="C42" s="20"/>
      <c r="D42" s="20"/>
      <c r="E42" s="20"/>
      <c r="F42" s="20"/>
      <c r="G42" s="487"/>
      <c r="H42" s="487"/>
      <c r="I42" s="487"/>
      <c r="J42" s="487"/>
      <c r="K42" s="487"/>
      <c r="L42" s="487"/>
      <c r="M42" s="20"/>
    </row>
    <row r="43" spans="1:13" x14ac:dyDescent="0.25">
      <c r="A43" s="20"/>
      <c r="B43" s="1176" t="s">
        <v>465</v>
      </c>
      <c r="C43" s="1176"/>
      <c r="D43" s="1176"/>
      <c r="E43" s="1176"/>
      <c r="F43" s="1176"/>
      <c r="G43" s="1176"/>
      <c r="H43" s="1176"/>
      <c r="I43" s="1176"/>
      <c r="J43" s="1176"/>
      <c r="K43" s="487"/>
      <c r="L43" s="487"/>
      <c r="M43" s="20"/>
    </row>
    <row r="44" spans="1:13" x14ac:dyDescent="0.25">
      <c r="A44" s="20"/>
      <c r="B44" s="1381" t="s">
        <v>542</v>
      </c>
      <c r="C44" s="1381"/>
      <c r="D44" s="1381"/>
      <c r="E44" s="1381"/>
      <c r="F44" s="1381"/>
      <c r="G44" s="1381"/>
      <c r="H44" s="1381"/>
      <c r="I44" s="1381"/>
      <c r="J44" s="667"/>
      <c r="K44" s="487"/>
      <c r="L44" s="487"/>
      <c r="M44" s="20"/>
    </row>
  </sheetData>
  <mergeCells count="49">
    <mergeCell ref="B6:B10"/>
    <mergeCell ref="C6:C10"/>
    <mergeCell ref="D6:D10"/>
    <mergeCell ref="E6:E10"/>
    <mergeCell ref="B11:B12"/>
    <mergeCell ref="C11:C12"/>
    <mergeCell ref="D11:D12"/>
    <mergeCell ref="E11:E12"/>
    <mergeCell ref="D23:D24"/>
    <mergeCell ref="B13:B14"/>
    <mergeCell ref="C13:C14"/>
    <mergeCell ref="D13:D14"/>
    <mergeCell ref="E13:E14"/>
    <mergeCell ref="B15:B16"/>
    <mergeCell ref="C15:C16"/>
    <mergeCell ref="D15:D16"/>
    <mergeCell ref="E15:E16"/>
    <mergeCell ref="C27:C28"/>
    <mergeCell ref="E27:E28"/>
    <mergeCell ref="B17:B18"/>
    <mergeCell ref="C17:C18"/>
    <mergeCell ref="D17:D18"/>
    <mergeCell ref="E17:E18"/>
    <mergeCell ref="B19:B20"/>
    <mergeCell ref="C19:C20"/>
    <mergeCell ref="D19:D20"/>
    <mergeCell ref="E19:E20"/>
    <mergeCell ref="B21:B22"/>
    <mergeCell ref="C21:C22"/>
    <mergeCell ref="D21:D22"/>
    <mergeCell ref="E21:E22"/>
    <mergeCell ref="B23:B24"/>
    <mergeCell ref="C23:C24"/>
    <mergeCell ref="D27:D28"/>
    <mergeCell ref="E23:E24"/>
    <mergeCell ref="B43:J43"/>
    <mergeCell ref="B3:D3"/>
    <mergeCell ref="B44:I44"/>
    <mergeCell ref="F6:F10"/>
    <mergeCell ref="G6:L6"/>
    <mergeCell ref="I15:L15"/>
    <mergeCell ref="I16:L16"/>
    <mergeCell ref="I17:L17"/>
    <mergeCell ref="I18:L18"/>
    <mergeCell ref="B25:B26"/>
    <mergeCell ref="C25:C26"/>
    <mergeCell ref="D25:D26"/>
    <mergeCell ref="E25:E26"/>
    <mergeCell ref="B27:B28"/>
  </mergeCells>
  <hyperlinks>
    <hyperlink ref="K2" location="СОДЕРЖАНИЕ!A1" display="Назад в СОДЕРЖАНИЕ "/>
  </hyperlinks>
  <pageMargins left="0.23622047244094491" right="0.23622047244094491" top="0.35433070866141736" bottom="0.74803149606299213" header="0.11811023622047245" footer="0.11811023622047245"/>
  <pageSetup paperSize="9" scale="53" orientation="portrait" r:id="rId1"/>
  <headerFooter>
    <oddFooter>Страница &amp;P</oddFooter>
  </headerFooter>
  <rowBreaks count="1" manualBreakCount="1">
    <brk id="2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S68"/>
  <sheetViews>
    <sheetView showGridLines="0" defaultGridColor="0" colorId="22" zoomScale="110" zoomScaleNormal="110" zoomScaleSheetLayoutView="100" workbookViewId="0">
      <pane xSplit="5" ySplit="13" topLeftCell="F14" activePane="bottomRight" state="frozen"/>
      <selection pane="topRight" activeCell="F1" sqref="F1"/>
      <selection pane="bottomLeft" activeCell="A13" sqref="A13"/>
      <selection pane="bottomRight" activeCell="B56" sqref="B56"/>
    </sheetView>
  </sheetViews>
  <sheetFormatPr defaultColWidth="9.28515625" defaultRowHeight="15" x14ac:dyDescent="0.25"/>
  <cols>
    <col min="1" max="1" width="2" style="25" customWidth="1"/>
    <col min="2" max="2" width="5.28515625" style="25" customWidth="1"/>
    <col min="3" max="3" width="50.85546875" style="254" customWidth="1"/>
    <col min="4" max="4" width="12.7109375" style="36" customWidth="1"/>
    <col min="5" max="5" width="7.7109375" style="44" customWidth="1"/>
    <col min="6" max="6" width="17.7109375" style="378" customWidth="1"/>
    <col min="7" max="7" width="15.42578125" style="87" hidden="1" customWidth="1"/>
    <col min="8" max="10" width="17.7109375" style="87" customWidth="1"/>
    <col min="11" max="11" width="2.7109375" style="25" customWidth="1"/>
    <col min="12" max="16384" width="9.28515625" style="25"/>
  </cols>
  <sheetData>
    <row r="1" spans="1:11" x14ac:dyDescent="0.25">
      <c r="A1" s="63"/>
      <c r="B1" s="63"/>
      <c r="C1" s="64"/>
      <c r="D1" s="479"/>
      <c r="E1" s="65"/>
      <c r="F1" s="668"/>
      <c r="G1" s="588"/>
      <c r="H1" s="588"/>
      <c r="I1" s="588"/>
      <c r="J1" s="588"/>
      <c r="K1" s="20"/>
    </row>
    <row r="2" spans="1:11" x14ac:dyDescent="0.25">
      <c r="A2" s="63"/>
      <c r="B2" s="405" t="s">
        <v>399</v>
      </c>
      <c r="C2" s="64"/>
      <c r="D2" s="479"/>
      <c r="E2" s="65"/>
      <c r="F2" s="668"/>
      <c r="G2" s="588"/>
      <c r="H2" s="588"/>
      <c r="I2" s="588"/>
      <c r="J2" s="489" t="s">
        <v>191</v>
      </c>
      <c r="K2" s="20"/>
    </row>
    <row r="3" spans="1:11" x14ac:dyDescent="0.25">
      <c r="A3" s="66"/>
      <c r="B3" s="1233" t="s">
        <v>660</v>
      </c>
      <c r="C3" s="1233"/>
      <c r="D3" s="1233"/>
      <c r="E3" s="1233"/>
      <c r="F3" s="669"/>
      <c r="G3" s="588"/>
      <c r="H3" s="588"/>
      <c r="I3" s="588"/>
      <c r="J3" s="405" t="s">
        <v>818</v>
      </c>
      <c r="K3" s="20"/>
    </row>
    <row r="4" spans="1:11" ht="15.75" thickBot="1" x14ac:dyDescent="0.3">
      <c r="A4" s="63"/>
      <c r="B4" s="63"/>
      <c r="C4" s="64"/>
      <c r="D4" s="479"/>
      <c r="E4" s="65"/>
      <c r="F4" s="668"/>
      <c r="G4" s="588"/>
      <c r="H4" s="588"/>
      <c r="I4" s="588"/>
      <c r="J4" s="588"/>
      <c r="K4" s="20"/>
    </row>
    <row r="5" spans="1:11" x14ac:dyDescent="0.25">
      <c r="A5" s="63"/>
      <c r="B5" s="1425" t="s">
        <v>0</v>
      </c>
      <c r="C5" s="1429" t="s">
        <v>1</v>
      </c>
      <c r="D5" s="1439" t="s">
        <v>76</v>
      </c>
      <c r="E5" s="1433" t="s">
        <v>2</v>
      </c>
      <c r="F5" s="1409" t="s">
        <v>909</v>
      </c>
      <c r="G5" s="1410"/>
      <c r="H5" s="1410"/>
      <c r="I5" s="1410"/>
      <c r="J5" s="1411"/>
      <c r="K5" s="20"/>
    </row>
    <row r="6" spans="1:11" x14ac:dyDescent="0.25">
      <c r="A6" s="63"/>
      <c r="B6" s="1426"/>
      <c r="C6" s="1430"/>
      <c r="D6" s="1440"/>
      <c r="E6" s="1434"/>
      <c r="F6" s="1412"/>
      <c r="G6" s="1413"/>
      <c r="H6" s="1413"/>
      <c r="I6" s="1413"/>
      <c r="J6" s="1414"/>
      <c r="K6" s="20"/>
    </row>
    <row r="7" spans="1:11" ht="45" x14ac:dyDescent="0.25">
      <c r="A7" s="63"/>
      <c r="B7" s="1426"/>
      <c r="C7" s="1430"/>
      <c r="D7" s="1440"/>
      <c r="E7" s="1434"/>
      <c r="F7" s="549" t="s">
        <v>893</v>
      </c>
      <c r="G7" s="930" t="s">
        <v>753</v>
      </c>
      <c r="H7" s="534" t="s">
        <v>812</v>
      </c>
      <c r="I7" s="533" t="s">
        <v>813</v>
      </c>
      <c r="J7" s="670" t="s">
        <v>354</v>
      </c>
      <c r="K7" s="20"/>
    </row>
    <row r="8" spans="1:11" x14ac:dyDescent="0.25">
      <c r="A8" s="63"/>
      <c r="B8" s="1426"/>
      <c r="C8" s="1430"/>
      <c r="D8" s="1440"/>
      <c r="E8" s="1434"/>
      <c r="F8" s="549" t="s">
        <v>407</v>
      </c>
      <c r="G8" s="534"/>
      <c r="H8" s="533" t="s">
        <v>408</v>
      </c>
      <c r="I8" s="533" t="s">
        <v>407</v>
      </c>
      <c r="J8" s="670" t="s">
        <v>697</v>
      </c>
      <c r="K8" s="20"/>
    </row>
    <row r="9" spans="1:11" x14ac:dyDescent="0.25">
      <c r="A9" s="63"/>
      <c r="B9" s="1426"/>
      <c r="C9" s="1430"/>
      <c r="D9" s="1440"/>
      <c r="E9" s="1434"/>
      <c r="F9" s="549" t="s">
        <v>373</v>
      </c>
      <c r="G9" s="534"/>
      <c r="H9" s="533" t="s">
        <v>407</v>
      </c>
      <c r="I9" s="533" t="s">
        <v>373</v>
      </c>
      <c r="J9" s="670" t="s">
        <v>374</v>
      </c>
      <c r="K9" s="20"/>
    </row>
    <row r="10" spans="1:11" x14ac:dyDescent="0.25">
      <c r="A10" s="63"/>
      <c r="B10" s="1426"/>
      <c r="C10" s="1430"/>
      <c r="D10" s="1440"/>
      <c r="E10" s="1434"/>
      <c r="F10" s="549" t="s">
        <v>409</v>
      </c>
      <c r="G10" s="534"/>
      <c r="H10" s="533" t="s">
        <v>373</v>
      </c>
      <c r="I10" s="533" t="s">
        <v>409</v>
      </c>
      <c r="J10" s="551" t="s">
        <v>375</v>
      </c>
      <c r="K10" s="20"/>
    </row>
    <row r="11" spans="1:11" x14ac:dyDescent="0.25">
      <c r="A11" s="63"/>
      <c r="B11" s="1426"/>
      <c r="C11" s="1430"/>
      <c r="D11" s="1440"/>
      <c r="E11" s="1434"/>
      <c r="F11" s="549" t="s">
        <v>372</v>
      </c>
      <c r="G11" s="534"/>
      <c r="H11" s="533" t="s">
        <v>409</v>
      </c>
      <c r="I11" s="533" t="s">
        <v>371</v>
      </c>
      <c r="J11" s="551" t="s">
        <v>376</v>
      </c>
      <c r="K11" s="20"/>
    </row>
    <row r="12" spans="1:11" x14ac:dyDescent="0.25">
      <c r="A12" s="63"/>
      <c r="B12" s="1427"/>
      <c r="C12" s="1431"/>
      <c r="D12" s="1440"/>
      <c r="E12" s="1435"/>
      <c r="F12" s="603"/>
      <c r="G12" s="808"/>
      <c r="H12" s="540"/>
      <c r="I12" s="540"/>
      <c r="J12" s="809" t="s">
        <v>828</v>
      </c>
      <c r="K12" s="20"/>
    </row>
    <row r="13" spans="1:11" ht="15.75" thickBot="1" x14ac:dyDescent="0.3">
      <c r="A13" s="63"/>
      <c r="B13" s="1428"/>
      <c r="C13" s="1432"/>
      <c r="D13" s="1441"/>
      <c r="E13" s="1436"/>
      <c r="F13" s="671" t="s">
        <v>371</v>
      </c>
      <c r="G13" s="672"/>
      <c r="H13" s="672" t="s">
        <v>371</v>
      </c>
      <c r="I13" s="672"/>
      <c r="J13" s="673" t="s">
        <v>829</v>
      </c>
      <c r="K13" s="20"/>
    </row>
    <row r="14" spans="1:11" x14ac:dyDescent="0.25">
      <c r="A14" s="63"/>
      <c r="B14" s="1437" t="s">
        <v>400</v>
      </c>
      <c r="C14" s="1438"/>
      <c r="D14" s="473"/>
      <c r="E14" s="467"/>
      <c r="F14" s="1415"/>
      <c r="G14" s="1416"/>
      <c r="H14" s="1416"/>
      <c r="I14" s="1416"/>
      <c r="J14" s="1417"/>
      <c r="K14" s="62"/>
    </row>
    <row r="15" spans="1:11" ht="15" customHeight="1" x14ac:dyDescent="0.25">
      <c r="A15" s="63"/>
      <c r="B15" s="169">
        <v>1</v>
      </c>
      <c r="C15" s="251" t="s">
        <v>361</v>
      </c>
      <c r="D15" s="472"/>
      <c r="E15" s="468" t="s">
        <v>124</v>
      </c>
      <c r="F15" s="1406">
        <v>6399</v>
      </c>
      <c r="G15" s="1407"/>
      <c r="H15" s="1407"/>
      <c r="I15" s="1407"/>
      <c r="J15" s="1408"/>
      <c r="K15" s="62"/>
    </row>
    <row r="16" spans="1:11" ht="24" customHeight="1" x14ac:dyDescent="0.25">
      <c r="A16" s="63"/>
      <c r="B16" s="169">
        <v>2</v>
      </c>
      <c r="C16" s="251" t="s">
        <v>390</v>
      </c>
      <c r="D16" s="472"/>
      <c r="E16" s="468" t="s">
        <v>3</v>
      </c>
      <c r="F16" s="1406">
        <v>19196</v>
      </c>
      <c r="G16" s="1407"/>
      <c r="H16" s="1407"/>
      <c r="I16" s="1407"/>
      <c r="J16" s="1408"/>
      <c r="K16" s="62"/>
    </row>
    <row r="17" spans="1:19" ht="24" customHeight="1" x14ac:dyDescent="0.25">
      <c r="A17" s="63"/>
      <c r="B17" s="716">
        <v>3</v>
      </c>
      <c r="C17" s="251" t="s">
        <v>362</v>
      </c>
      <c r="D17" s="472"/>
      <c r="E17" s="468" t="s">
        <v>3</v>
      </c>
      <c r="F17" s="1406">
        <v>19196</v>
      </c>
      <c r="G17" s="1407"/>
      <c r="H17" s="1407"/>
      <c r="I17" s="1407"/>
      <c r="J17" s="1408"/>
      <c r="K17" s="62"/>
    </row>
    <row r="18" spans="1:19" ht="24" customHeight="1" x14ac:dyDescent="0.25">
      <c r="A18" s="63"/>
      <c r="B18" s="716">
        <v>4</v>
      </c>
      <c r="C18" s="251" t="s">
        <v>389</v>
      </c>
      <c r="D18" s="472"/>
      <c r="E18" s="468" t="s">
        <v>3</v>
      </c>
      <c r="F18" s="1406">
        <v>9598</v>
      </c>
      <c r="G18" s="1407"/>
      <c r="H18" s="1407"/>
      <c r="I18" s="1407"/>
      <c r="J18" s="1408"/>
      <c r="K18" s="62"/>
    </row>
    <row r="19" spans="1:19" ht="24" customHeight="1" x14ac:dyDescent="0.25">
      <c r="A19" s="63"/>
      <c r="B19" s="716">
        <v>5</v>
      </c>
      <c r="C19" s="251" t="s">
        <v>393</v>
      </c>
      <c r="D19" s="472"/>
      <c r="E19" s="468" t="s">
        <v>3</v>
      </c>
      <c r="F19" s="1406">
        <v>9598</v>
      </c>
      <c r="G19" s="1407"/>
      <c r="H19" s="1407"/>
      <c r="I19" s="1407"/>
      <c r="J19" s="1408"/>
      <c r="K19" s="62"/>
    </row>
    <row r="20" spans="1:19" x14ac:dyDescent="0.25">
      <c r="A20" s="63"/>
      <c r="B20" s="716">
        <v>6</v>
      </c>
      <c r="C20" s="251" t="s">
        <v>832</v>
      </c>
      <c r="D20" s="472" t="s">
        <v>823</v>
      </c>
      <c r="E20" s="468" t="s">
        <v>342</v>
      </c>
      <c r="F20" s="1406">
        <v>1435</v>
      </c>
      <c r="G20" s="1407"/>
      <c r="H20" s="1407"/>
      <c r="I20" s="1407"/>
      <c r="J20" s="1408"/>
      <c r="K20" s="62"/>
    </row>
    <row r="21" spans="1:19" ht="15" customHeight="1" x14ac:dyDescent="0.25">
      <c r="A21" s="63"/>
      <c r="B21" s="716">
        <v>8</v>
      </c>
      <c r="C21" s="251" t="s">
        <v>833</v>
      </c>
      <c r="D21" s="472" t="s">
        <v>823</v>
      </c>
      <c r="E21" s="468" t="s">
        <v>342</v>
      </c>
      <c r="F21" s="1406">
        <v>2154</v>
      </c>
      <c r="G21" s="1407"/>
      <c r="H21" s="1407"/>
      <c r="I21" s="1407"/>
      <c r="J21" s="1408"/>
      <c r="K21" s="62"/>
    </row>
    <row r="22" spans="1:19" ht="15" customHeight="1" x14ac:dyDescent="0.25">
      <c r="A22" s="63"/>
      <c r="B22" s="716">
        <v>9</v>
      </c>
      <c r="C22" s="251" t="s">
        <v>360</v>
      </c>
      <c r="D22" s="472" t="s">
        <v>729</v>
      </c>
      <c r="E22" s="468" t="s">
        <v>342</v>
      </c>
      <c r="F22" s="1406">
        <v>3296</v>
      </c>
      <c r="G22" s="1407"/>
      <c r="H22" s="1407"/>
      <c r="I22" s="1407"/>
      <c r="J22" s="1408"/>
      <c r="K22" s="62"/>
    </row>
    <row r="23" spans="1:19" ht="15" customHeight="1" x14ac:dyDescent="0.25">
      <c r="A23" s="63"/>
      <c r="B23" s="716">
        <v>10</v>
      </c>
      <c r="C23" s="251" t="s">
        <v>831</v>
      </c>
      <c r="D23" s="472" t="s">
        <v>729</v>
      </c>
      <c r="E23" s="468" t="s">
        <v>342</v>
      </c>
      <c r="F23" s="1406">
        <v>4708</v>
      </c>
      <c r="G23" s="1407"/>
      <c r="H23" s="1407"/>
      <c r="I23" s="1407"/>
      <c r="J23" s="1408"/>
      <c r="K23" s="62"/>
    </row>
    <row r="24" spans="1:19" s="35" customFormat="1" ht="15" customHeight="1" x14ac:dyDescent="0.25">
      <c r="A24" s="68"/>
      <c r="B24" s="716">
        <v>11</v>
      </c>
      <c r="C24" s="174" t="s">
        <v>730</v>
      </c>
      <c r="D24" s="474"/>
      <c r="E24" s="469" t="s">
        <v>124</v>
      </c>
      <c r="F24" s="1406">
        <v>25145</v>
      </c>
      <c r="G24" s="1407"/>
      <c r="H24" s="1407"/>
      <c r="I24" s="1407"/>
      <c r="J24" s="1408"/>
      <c r="K24" s="69"/>
    </row>
    <row r="25" spans="1:19" s="35" customFormat="1" ht="15" customHeight="1" x14ac:dyDescent="0.25">
      <c r="A25" s="68"/>
      <c r="B25" s="716">
        <v>12</v>
      </c>
      <c r="C25" s="174" t="s">
        <v>731</v>
      </c>
      <c r="D25" s="474"/>
      <c r="E25" s="469" t="s">
        <v>124</v>
      </c>
      <c r="F25" s="1406">
        <v>37450</v>
      </c>
      <c r="G25" s="1407"/>
      <c r="H25" s="1407"/>
      <c r="I25" s="1407"/>
      <c r="J25" s="1408"/>
      <c r="K25" s="69"/>
    </row>
    <row r="26" spans="1:19" x14ac:dyDescent="0.25">
      <c r="A26" s="63"/>
      <c r="B26" s="716">
        <v>13</v>
      </c>
      <c r="C26" s="251" t="s">
        <v>732</v>
      </c>
      <c r="D26" s="472">
        <v>3</v>
      </c>
      <c r="E26" s="468" t="s">
        <v>342</v>
      </c>
      <c r="F26" s="687">
        <v>164</v>
      </c>
      <c r="G26" s="688">
        <f>G27</f>
        <v>0</v>
      </c>
      <c r="H26" s="689">
        <f>H27</f>
        <v>179</v>
      </c>
      <c r="I26" s="689">
        <f>ROUND(+H26*1.26,0)</f>
        <v>226</v>
      </c>
      <c r="J26" s="690">
        <f>J27</f>
        <v>243</v>
      </c>
      <c r="K26" s="62"/>
    </row>
    <row r="27" spans="1:19" x14ac:dyDescent="0.25">
      <c r="A27" s="63"/>
      <c r="B27" s="716">
        <v>14</v>
      </c>
      <c r="C27" s="251" t="s">
        <v>733</v>
      </c>
      <c r="D27" s="472">
        <v>3</v>
      </c>
      <c r="E27" s="468" t="s">
        <v>342</v>
      </c>
      <c r="F27" s="687">
        <v>164</v>
      </c>
      <c r="G27" s="688">
        <v>0</v>
      </c>
      <c r="H27" s="688">
        <v>179</v>
      </c>
      <c r="I27" s="689">
        <f>ROUND(+H27*1.26,0)</f>
        <v>226</v>
      </c>
      <c r="J27" s="690">
        <v>243</v>
      </c>
      <c r="K27" s="62"/>
      <c r="L27" s="45"/>
      <c r="M27" s="45"/>
      <c r="N27" s="45"/>
      <c r="O27" s="45"/>
      <c r="P27" s="45"/>
      <c r="Q27" s="45"/>
      <c r="R27" s="45"/>
      <c r="S27" s="45"/>
    </row>
    <row r="28" spans="1:19" x14ac:dyDescent="0.25">
      <c r="A28" s="63"/>
      <c r="B28" s="716">
        <v>15</v>
      </c>
      <c r="C28" s="251" t="s">
        <v>734</v>
      </c>
      <c r="D28" s="472">
        <v>4</v>
      </c>
      <c r="E28" s="468" t="s">
        <v>342</v>
      </c>
      <c r="F28" s="687">
        <f t="shared" ref="F28" si="0">ROUND(G28*0.95,0)</f>
        <v>293</v>
      </c>
      <c r="G28" s="688">
        <v>308</v>
      </c>
      <c r="H28" s="688">
        <v>320</v>
      </c>
      <c r="I28" s="689">
        <f>ROUND(+H28*1.26,0)</f>
        <v>403</v>
      </c>
      <c r="J28" s="690">
        <v>437</v>
      </c>
      <c r="K28" s="62"/>
      <c r="L28" s="45"/>
      <c r="M28" s="45"/>
      <c r="N28" s="45"/>
      <c r="O28" s="45"/>
      <c r="P28" s="45"/>
      <c r="Q28" s="45"/>
      <c r="R28" s="45"/>
    </row>
    <row r="29" spans="1:19" x14ac:dyDescent="0.25">
      <c r="A29" s="63"/>
      <c r="B29" s="716">
        <v>16</v>
      </c>
      <c r="C29" s="251" t="s">
        <v>735</v>
      </c>
      <c r="D29" s="472">
        <v>4</v>
      </c>
      <c r="E29" s="468" t="s">
        <v>342</v>
      </c>
      <c r="F29" s="687">
        <f t="shared" ref="F29:F30" si="1">ROUND(G29*0.95,0)</f>
        <v>235</v>
      </c>
      <c r="G29" s="688">
        <v>247</v>
      </c>
      <c r="H29" s="688">
        <v>257</v>
      </c>
      <c r="I29" s="689">
        <v>324</v>
      </c>
      <c r="J29" s="690">
        <v>351</v>
      </c>
      <c r="K29" s="62"/>
      <c r="L29" s="45"/>
      <c r="M29" s="45"/>
      <c r="N29" s="45"/>
      <c r="O29" s="45"/>
      <c r="P29" s="45"/>
      <c r="Q29" s="45"/>
      <c r="R29" s="45"/>
      <c r="S29" s="45"/>
    </row>
    <row r="30" spans="1:19" x14ac:dyDescent="0.25">
      <c r="A30" s="63"/>
      <c r="B30" s="716">
        <v>17</v>
      </c>
      <c r="C30" s="251" t="s">
        <v>736</v>
      </c>
      <c r="D30" s="472">
        <v>4</v>
      </c>
      <c r="E30" s="468" t="s">
        <v>342</v>
      </c>
      <c r="F30" s="687">
        <f t="shared" si="1"/>
        <v>259</v>
      </c>
      <c r="G30" s="688">
        <v>273</v>
      </c>
      <c r="H30" s="688">
        <v>286</v>
      </c>
      <c r="I30" s="689">
        <v>360</v>
      </c>
      <c r="J30" s="690">
        <v>388</v>
      </c>
      <c r="K30" s="62"/>
      <c r="L30" s="45"/>
      <c r="M30" s="45"/>
      <c r="N30" s="45"/>
      <c r="O30" s="45"/>
      <c r="P30" s="45"/>
      <c r="Q30" s="45"/>
      <c r="R30" s="45"/>
    </row>
    <row r="31" spans="1:19" ht="24" customHeight="1" x14ac:dyDescent="0.25">
      <c r="A31" s="63"/>
      <c r="B31" s="716">
        <v>18</v>
      </c>
      <c r="C31" s="251" t="s">
        <v>358</v>
      </c>
      <c r="D31" s="472"/>
      <c r="E31" s="468" t="s">
        <v>3</v>
      </c>
      <c r="F31" s="1406">
        <v>50</v>
      </c>
      <c r="G31" s="1407"/>
      <c r="H31" s="1407"/>
      <c r="I31" s="1407"/>
      <c r="J31" s="1408"/>
      <c r="K31" s="62"/>
      <c r="L31" s="45"/>
      <c r="M31" s="45"/>
      <c r="N31" s="45"/>
      <c r="O31" s="45"/>
      <c r="P31" s="45"/>
      <c r="Q31" s="45"/>
      <c r="R31" s="45"/>
    </row>
    <row r="32" spans="1:19" ht="15" customHeight="1" x14ac:dyDescent="0.25">
      <c r="A32" s="63"/>
      <c r="B32" s="716">
        <v>19</v>
      </c>
      <c r="C32" s="251" t="s">
        <v>357</v>
      </c>
      <c r="D32" s="472"/>
      <c r="E32" s="468" t="s">
        <v>3</v>
      </c>
      <c r="F32" s="1406">
        <v>40</v>
      </c>
      <c r="G32" s="1407"/>
      <c r="H32" s="1407"/>
      <c r="I32" s="1407"/>
      <c r="J32" s="1408"/>
      <c r="K32" s="62"/>
    </row>
    <row r="33" spans="1:11" ht="15" customHeight="1" x14ac:dyDescent="0.25">
      <c r="A33" s="63"/>
      <c r="B33" s="716">
        <v>20</v>
      </c>
      <c r="C33" s="251" t="s">
        <v>279</v>
      </c>
      <c r="D33" s="472"/>
      <c r="E33" s="468" t="s">
        <v>3</v>
      </c>
      <c r="F33" s="1406">
        <v>5.4</v>
      </c>
      <c r="G33" s="1407"/>
      <c r="H33" s="1407"/>
      <c r="I33" s="1407"/>
      <c r="J33" s="1408"/>
      <c r="K33" s="62"/>
    </row>
    <row r="34" spans="1:11" ht="15" customHeight="1" x14ac:dyDescent="0.25">
      <c r="A34" s="63"/>
      <c r="B34" s="716">
        <v>21</v>
      </c>
      <c r="C34" s="251" t="s">
        <v>280</v>
      </c>
      <c r="D34" s="472"/>
      <c r="E34" s="468" t="s">
        <v>3</v>
      </c>
      <c r="F34" s="1406">
        <v>5.4</v>
      </c>
      <c r="G34" s="1407"/>
      <c r="H34" s="1407"/>
      <c r="I34" s="1407"/>
      <c r="J34" s="1408"/>
      <c r="K34" s="62"/>
    </row>
    <row r="35" spans="1:11" ht="15" customHeight="1" x14ac:dyDescent="0.25">
      <c r="A35" s="63"/>
      <c r="B35" s="716">
        <v>22</v>
      </c>
      <c r="C35" s="251" t="s">
        <v>359</v>
      </c>
      <c r="D35" s="472"/>
      <c r="E35" s="468" t="s">
        <v>3</v>
      </c>
      <c r="F35" s="1406">
        <v>48</v>
      </c>
      <c r="G35" s="1407"/>
      <c r="H35" s="1407"/>
      <c r="I35" s="1407"/>
      <c r="J35" s="1408"/>
      <c r="K35" s="62"/>
    </row>
    <row r="36" spans="1:11" ht="15" customHeight="1" x14ac:dyDescent="0.25">
      <c r="A36" s="63"/>
      <c r="B36" s="716">
        <v>23</v>
      </c>
      <c r="C36" s="251" t="s">
        <v>281</v>
      </c>
      <c r="D36" s="472"/>
      <c r="E36" s="468" t="s">
        <v>3</v>
      </c>
      <c r="F36" s="1406">
        <v>23</v>
      </c>
      <c r="G36" s="1407"/>
      <c r="H36" s="1407"/>
      <c r="I36" s="1407"/>
      <c r="J36" s="1408"/>
      <c r="K36" s="62"/>
    </row>
    <row r="37" spans="1:11" ht="15" customHeight="1" x14ac:dyDescent="0.25">
      <c r="A37" s="63"/>
      <c r="B37" s="716">
        <v>24</v>
      </c>
      <c r="C37" s="251" t="s">
        <v>391</v>
      </c>
      <c r="D37" s="472"/>
      <c r="E37" s="468" t="s">
        <v>3</v>
      </c>
      <c r="F37" s="1406">
        <v>1.1000000000000001</v>
      </c>
      <c r="G37" s="1407"/>
      <c r="H37" s="1407"/>
      <c r="I37" s="1407"/>
      <c r="J37" s="1408"/>
      <c r="K37" s="62"/>
    </row>
    <row r="38" spans="1:11" ht="15" customHeight="1" x14ac:dyDescent="0.25">
      <c r="A38" s="63"/>
      <c r="B38" s="716">
        <v>25</v>
      </c>
      <c r="C38" s="251" t="s">
        <v>511</v>
      </c>
      <c r="D38" s="472"/>
      <c r="E38" s="468" t="s">
        <v>3</v>
      </c>
      <c r="F38" s="1406">
        <v>1.8</v>
      </c>
      <c r="G38" s="1407"/>
      <c r="H38" s="1407"/>
      <c r="I38" s="1407"/>
      <c r="J38" s="1408"/>
      <c r="K38" s="62"/>
    </row>
    <row r="39" spans="1:11" ht="15" customHeight="1" x14ac:dyDescent="0.25">
      <c r="A39" s="63"/>
      <c r="B39" s="716">
        <v>26</v>
      </c>
      <c r="C39" s="251" t="s">
        <v>392</v>
      </c>
      <c r="D39" s="472"/>
      <c r="E39" s="468" t="s">
        <v>3</v>
      </c>
      <c r="F39" s="1406">
        <v>12</v>
      </c>
      <c r="G39" s="1407"/>
      <c r="H39" s="1407"/>
      <c r="I39" s="1407"/>
      <c r="J39" s="1408"/>
      <c r="K39" s="62"/>
    </row>
    <row r="40" spans="1:11" ht="15" customHeight="1" x14ac:dyDescent="0.25">
      <c r="A40" s="63"/>
      <c r="B40" s="716">
        <v>27</v>
      </c>
      <c r="C40" s="251" t="s">
        <v>355</v>
      </c>
      <c r="D40" s="472"/>
      <c r="E40" s="468" t="s">
        <v>3</v>
      </c>
      <c r="F40" s="1406">
        <v>75</v>
      </c>
      <c r="G40" s="1407"/>
      <c r="H40" s="1407"/>
      <c r="I40" s="1407"/>
      <c r="J40" s="1408"/>
      <c r="K40" s="62"/>
    </row>
    <row r="41" spans="1:11" ht="15" customHeight="1" x14ac:dyDescent="0.25">
      <c r="A41" s="63"/>
      <c r="B41" s="716">
        <v>28</v>
      </c>
      <c r="C41" s="251" t="s">
        <v>356</v>
      </c>
      <c r="D41" s="472"/>
      <c r="E41" s="468" t="s">
        <v>3</v>
      </c>
      <c r="F41" s="1406">
        <v>102</v>
      </c>
      <c r="G41" s="1407"/>
      <c r="H41" s="1407"/>
      <c r="I41" s="1407"/>
      <c r="J41" s="1408"/>
      <c r="K41" s="62"/>
    </row>
    <row r="42" spans="1:11" x14ac:dyDescent="0.25">
      <c r="A42" s="63"/>
      <c r="B42" s="1418" t="s">
        <v>401</v>
      </c>
      <c r="C42" s="1419"/>
      <c r="D42" s="475"/>
      <c r="E42" s="470"/>
      <c r="F42" s="1421"/>
      <c r="G42" s="1422"/>
      <c r="H42" s="1422"/>
      <c r="I42" s="1422"/>
      <c r="J42" s="1423"/>
      <c r="K42" s="62"/>
    </row>
    <row r="43" spans="1:11" x14ac:dyDescent="0.25">
      <c r="A43" s="63"/>
      <c r="B43" s="199">
        <v>1</v>
      </c>
      <c r="C43" s="201" t="s">
        <v>402</v>
      </c>
      <c r="D43" s="476">
        <v>3</v>
      </c>
      <c r="E43" s="468" t="s">
        <v>342</v>
      </c>
      <c r="F43" s="687">
        <f t="shared" ref="F43:F56" si="2">ROUND(G43*0.95,0)</f>
        <v>320</v>
      </c>
      <c r="G43" s="688">
        <v>337</v>
      </c>
      <c r="H43" s="689">
        <v>348</v>
      </c>
      <c r="I43" s="689">
        <f>ROUND(+H43*1.26,0)</f>
        <v>438</v>
      </c>
      <c r="J43" s="690">
        <v>599</v>
      </c>
      <c r="K43" s="62"/>
    </row>
    <row r="44" spans="1:11" x14ac:dyDescent="0.25">
      <c r="A44" s="63"/>
      <c r="B44" s="199">
        <v>2</v>
      </c>
      <c r="C44" s="201" t="s">
        <v>403</v>
      </c>
      <c r="D44" s="476">
        <v>3</v>
      </c>
      <c r="E44" s="468" t="s">
        <v>342</v>
      </c>
      <c r="F44" s="687">
        <f t="shared" si="2"/>
        <v>379</v>
      </c>
      <c r="G44" s="688">
        <v>399</v>
      </c>
      <c r="H44" s="689">
        <v>411</v>
      </c>
      <c r="I44" s="689">
        <f t="shared" ref="I44:I56" si="3">ROUND(+H44*1.26,0)</f>
        <v>518</v>
      </c>
      <c r="J44" s="690">
        <v>709</v>
      </c>
      <c r="K44" s="62"/>
    </row>
    <row r="45" spans="1:11" x14ac:dyDescent="0.25">
      <c r="A45" s="63"/>
      <c r="B45" s="199">
        <v>3</v>
      </c>
      <c r="C45" s="201" t="s">
        <v>404</v>
      </c>
      <c r="D45" s="476">
        <v>3</v>
      </c>
      <c r="E45" s="468" t="s">
        <v>342</v>
      </c>
      <c r="F45" s="687">
        <f t="shared" si="2"/>
        <v>360</v>
      </c>
      <c r="G45" s="688">
        <v>379</v>
      </c>
      <c r="H45" s="689">
        <v>391</v>
      </c>
      <c r="I45" s="689">
        <f>ROUND(+H45*1.26,0)</f>
        <v>493</v>
      </c>
      <c r="J45" s="690">
        <v>644</v>
      </c>
      <c r="K45" s="62"/>
    </row>
    <row r="46" spans="1:11" x14ac:dyDescent="0.25">
      <c r="A46" s="63"/>
      <c r="B46" s="199">
        <v>4</v>
      </c>
      <c r="C46" s="201" t="s">
        <v>405</v>
      </c>
      <c r="D46" s="476">
        <v>3</v>
      </c>
      <c r="E46" s="468" t="s">
        <v>342</v>
      </c>
      <c r="F46" s="687">
        <f>ROUND(G46*0.95,0)</f>
        <v>402</v>
      </c>
      <c r="G46" s="688">
        <v>423</v>
      </c>
      <c r="H46" s="689">
        <v>434</v>
      </c>
      <c r="I46" s="689">
        <f t="shared" si="3"/>
        <v>547</v>
      </c>
      <c r="J46" s="690">
        <v>750</v>
      </c>
      <c r="K46" s="62"/>
    </row>
    <row r="47" spans="1:11" x14ac:dyDescent="0.25">
      <c r="A47" s="63"/>
      <c r="B47" s="199">
        <v>5</v>
      </c>
      <c r="C47" s="201" t="s">
        <v>737</v>
      </c>
      <c r="D47" s="476">
        <v>4</v>
      </c>
      <c r="E47" s="468" t="s">
        <v>342</v>
      </c>
      <c r="F47" s="687">
        <f t="shared" si="2"/>
        <v>249</v>
      </c>
      <c r="G47" s="688">
        <v>262</v>
      </c>
      <c r="H47" s="689">
        <v>269</v>
      </c>
      <c r="I47" s="689">
        <f t="shared" si="3"/>
        <v>339</v>
      </c>
      <c r="J47" s="690">
        <v>388</v>
      </c>
      <c r="K47" s="62"/>
    </row>
    <row r="48" spans="1:11" x14ac:dyDescent="0.25">
      <c r="A48" s="63"/>
      <c r="B48" s="199">
        <v>6</v>
      </c>
      <c r="C48" s="201" t="s">
        <v>738</v>
      </c>
      <c r="D48" s="476">
        <v>4</v>
      </c>
      <c r="E48" s="468" t="s">
        <v>342</v>
      </c>
      <c r="F48" s="687">
        <f t="shared" si="2"/>
        <v>278</v>
      </c>
      <c r="G48" s="688">
        <v>293</v>
      </c>
      <c r="H48" s="689">
        <v>303</v>
      </c>
      <c r="I48" s="689">
        <f t="shared" si="3"/>
        <v>382</v>
      </c>
      <c r="J48" s="690">
        <v>437</v>
      </c>
      <c r="K48" s="62"/>
    </row>
    <row r="49" spans="1:15" x14ac:dyDescent="0.25">
      <c r="A49" s="63"/>
      <c r="B49" s="199">
        <v>7</v>
      </c>
      <c r="C49" s="201" t="s">
        <v>739</v>
      </c>
      <c r="D49" s="476">
        <v>4</v>
      </c>
      <c r="E49" s="468" t="s">
        <v>342</v>
      </c>
      <c r="F49" s="687">
        <v>263</v>
      </c>
      <c r="G49" s="688">
        <f>F49/0.95</f>
        <v>276.84210526315792</v>
      </c>
      <c r="H49" s="689">
        <v>287</v>
      </c>
      <c r="I49" s="689">
        <f t="shared" si="3"/>
        <v>362</v>
      </c>
      <c r="J49" s="690">
        <v>413</v>
      </c>
      <c r="K49" s="62"/>
    </row>
    <row r="50" spans="1:15" x14ac:dyDescent="0.25">
      <c r="A50" s="63"/>
      <c r="B50" s="199">
        <v>8</v>
      </c>
      <c r="C50" s="201" t="s">
        <v>740</v>
      </c>
      <c r="D50" s="476">
        <v>4</v>
      </c>
      <c r="E50" s="468" t="s">
        <v>342</v>
      </c>
      <c r="F50" s="687">
        <f t="shared" si="2"/>
        <v>263</v>
      </c>
      <c r="G50" s="688">
        <v>277</v>
      </c>
      <c r="H50" s="689">
        <v>287</v>
      </c>
      <c r="I50" s="689">
        <f t="shared" si="3"/>
        <v>362</v>
      </c>
      <c r="J50" s="690">
        <f>J49</f>
        <v>413</v>
      </c>
      <c r="K50" s="62"/>
    </row>
    <row r="51" spans="1:15" x14ac:dyDescent="0.25">
      <c r="A51" s="63"/>
      <c r="B51" s="199">
        <v>9</v>
      </c>
      <c r="C51" s="201" t="s">
        <v>508</v>
      </c>
      <c r="D51" s="476">
        <v>4</v>
      </c>
      <c r="E51" s="468" t="s">
        <v>342</v>
      </c>
      <c r="F51" s="687">
        <f t="shared" si="2"/>
        <v>186</v>
      </c>
      <c r="G51" s="688">
        <v>196</v>
      </c>
      <c r="H51" s="689">
        <v>202</v>
      </c>
      <c r="I51" s="689">
        <f t="shared" si="3"/>
        <v>255</v>
      </c>
      <c r="J51" s="690">
        <v>292</v>
      </c>
      <c r="K51" s="62"/>
    </row>
    <row r="52" spans="1:15" x14ac:dyDescent="0.25">
      <c r="A52" s="63"/>
      <c r="B52" s="712">
        <v>10</v>
      </c>
      <c r="C52" s="201" t="s">
        <v>406</v>
      </c>
      <c r="D52" s="476">
        <v>4</v>
      </c>
      <c r="E52" s="468" t="s">
        <v>342</v>
      </c>
      <c r="F52" s="687">
        <f>ROUND(G52*0.95,0)</f>
        <v>398</v>
      </c>
      <c r="G52" s="688">
        <v>419</v>
      </c>
      <c r="H52" s="689">
        <v>432</v>
      </c>
      <c r="I52" s="689">
        <f>ROUND(+H52*1.26,0)</f>
        <v>544</v>
      </c>
      <c r="J52" s="690">
        <v>624</v>
      </c>
      <c r="K52" s="62"/>
    </row>
    <row r="53" spans="1:15" x14ac:dyDescent="0.25">
      <c r="A53" s="63"/>
      <c r="B53" s="199">
        <v>11</v>
      </c>
      <c r="C53" s="201" t="s">
        <v>824</v>
      </c>
      <c r="D53" s="476">
        <v>4</v>
      </c>
      <c r="E53" s="468" t="s">
        <v>342</v>
      </c>
      <c r="F53" s="687">
        <v>155</v>
      </c>
      <c r="G53" s="688">
        <v>164</v>
      </c>
      <c r="H53" s="689">
        <v>169</v>
      </c>
      <c r="I53" s="689">
        <f>ROUND(+H53*1.26,0)</f>
        <v>213</v>
      </c>
      <c r="J53" s="690">
        <v>243</v>
      </c>
      <c r="K53" s="62"/>
    </row>
    <row r="54" spans="1:15" x14ac:dyDescent="0.25">
      <c r="A54" s="63"/>
      <c r="B54" s="199">
        <v>12</v>
      </c>
      <c r="C54" s="201" t="s">
        <v>825</v>
      </c>
      <c r="D54" s="476">
        <v>4</v>
      </c>
      <c r="E54" s="468" t="s">
        <v>342</v>
      </c>
      <c r="F54" s="687">
        <v>186</v>
      </c>
      <c r="G54" s="688">
        <v>196</v>
      </c>
      <c r="H54" s="689">
        <v>202</v>
      </c>
      <c r="I54" s="689">
        <f t="shared" si="3"/>
        <v>255</v>
      </c>
      <c r="J54" s="690">
        <v>292</v>
      </c>
      <c r="K54" s="62"/>
    </row>
    <row r="55" spans="1:15" x14ac:dyDescent="0.25">
      <c r="A55" s="63"/>
      <c r="B55" s="199">
        <v>13</v>
      </c>
      <c r="C55" s="201" t="s">
        <v>826</v>
      </c>
      <c r="D55" s="476">
        <v>4</v>
      </c>
      <c r="E55" s="468" t="s">
        <v>342</v>
      </c>
      <c r="F55" s="687">
        <f t="shared" si="2"/>
        <v>238</v>
      </c>
      <c r="G55" s="688">
        <v>251</v>
      </c>
      <c r="H55" s="689">
        <v>259</v>
      </c>
      <c r="I55" s="689">
        <f>ROUND(+H55*1.26,0)</f>
        <v>326</v>
      </c>
      <c r="J55" s="690">
        <v>373</v>
      </c>
      <c r="K55" s="62"/>
    </row>
    <row r="56" spans="1:15" ht="15.75" thickBot="1" x14ac:dyDescent="0.3">
      <c r="A56" s="63"/>
      <c r="B56" s="200">
        <v>14</v>
      </c>
      <c r="C56" s="202" t="s">
        <v>827</v>
      </c>
      <c r="D56" s="477">
        <v>4</v>
      </c>
      <c r="E56" s="471" t="s">
        <v>342</v>
      </c>
      <c r="F56" s="691">
        <f t="shared" si="2"/>
        <v>301</v>
      </c>
      <c r="G56" s="692">
        <v>317</v>
      </c>
      <c r="H56" s="693">
        <v>326</v>
      </c>
      <c r="I56" s="693">
        <f t="shared" si="3"/>
        <v>411</v>
      </c>
      <c r="J56" s="694">
        <v>471</v>
      </c>
      <c r="K56" s="62"/>
    </row>
    <row r="57" spans="1:15" x14ac:dyDescent="0.25">
      <c r="A57" s="63"/>
      <c r="B57" s="67"/>
      <c r="C57" s="249"/>
      <c r="D57" s="478"/>
      <c r="E57" s="67"/>
      <c r="F57" s="597"/>
      <c r="G57" s="597"/>
      <c r="H57" s="597"/>
      <c r="I57" s="597"/>
      <c r="J57" s="597"/>
      <c r="K57" s="62"/>
    </row>
    <row r="58" spans="1:15" ht="15.75" x14ac:dyDescent="0.25">
      <c r="A58" s="20"/>
      <c r="B58" s="485" t="s">
        <v>745</v>
      </c>
      <c r="C58" s="370"/>
      <c r="D58" s="371"/>
      <c r="E58"/>
      <c r="F58" s="486">
        <v>77</v>
      </c>
      <c r="G58" s="486"/>
      <c r="H58" s="281"/>
      <c r="I58" s="281"/>
      <c r="J58" s="281"/>
      <c r="K58" s="281"/>
    </row>
    <row r="59" spans="1:15" x14ac:dyDescent="0.25">
      <c r="A59" s="63"/>
      <c r="B59" s="1442" t="s">
        <v>282</v>
      </c>
      <c r="C59" s="1442"/>
      <c r="D59" s="1442"/>
      <c r="E59" s="1442"/>
      <c r="F59" s="1442"/>
      <c r="G59" s="1442"/>
      <c r="H59" s="1442"/>
      <c r="I59" s="1442"/>
      <c r="J59" s="1442"/>
      <c r="K59" s="62"/>
    </row>
    <row r="60" spans="1:15" s="708" customFormat="1" ht="15" customHeight="1" x14ac:dyDescent="0.25">
      <c r="A60" s="707"/>
      <c r="B60" s="797" t="s">
        <v>821</v>
      </c>
      <c r="C60" s="797"/>
      <c r="D60" s="797"/>
      <c r="E60" s="797"/>
      <c r="F60" s="797"/>
      <c r="G60" s="797"/>
      <c r="H60" s="797"/>
      <c r="I60" s="798"/>
      <c r="J60" s="436"/>
      <c r="K60" s="436"/>
      <c r="L60" s="25"/>
      <c r="M60" s="25"/>
      <c r="N60" s="25"/>
      <c r="O60" s="78"/>
    </row>
    <row r="61" spans="1:15" ht="14.25" customHeight="1" x14ac:dyDescent="0.25">
      <c r="A61" s="20"/>
      <c r="B61" s="1424" t="s">
        <v>892</v>
      </c>
      <c r="C61" s="1424"/>
      <c r="D61" s="1424"/>
      <c r="E61" s="1424"/>
      <c r="F61" s="1424"/>
      <c r="G61" s="1424"/>
      <c r="H61" s="1424"/>
      <c r="I61" s="1424"/>
      <c r="J61" s="1424"/>
      <c r="K61" s="20"/>
    </row>
    <row r="62" spans="1:15" ht="41.25" customHeight="1" x14ac:dyDescent="0.25">
      <c r="A62" s="20"/>
      <c r="B62" s="1424" t="s">
        <v>643</v>
      </c>
      <c r="C62" s="1424"/>
      <c r="D62" s="1424"/>
      <c r="E62" s="1424"/>
      <c r="F62" s="1424"/>
      <c r="G62" s="1424"/>
      <c r="H62" s="1424"/>
      <c r="I62" s="1424"/>
      <c r="J62" s="1424"/>
      <c r="K62" s="20"/>
    </row>
    <row r="63" spans="1:15" ht="39.75" customHeight="1" x14ac:dyDescent="0.25">
      <c r="A63" s="20"/>
      <c r="B63" s="1424" t="s">
        <v>644</v>
      </c>
      <c r="C63" s="1424"/>
      <c r="D63" s="1424"/>
      <c r="E63" s="1424"/>
      <c r="F63" s="1424"/>
      <c r="G63" s="1424"/>
      <c r="H63" s="1424"/>
      <c r="I63" s="1424"/>
      <c r="J63" s="1424"/>
      <c r="K63" s="20"/>
    </row>
    <row r="64" spans="1:15" ht="27.75" customHeight="1" x14ac:dyDescent="0.25">
      <c r="A64" s="20"/>
      <c r="B64" s="1420" t="s">
        <v>741</v>
      </c>
      <c r="C64" s="1420"/>
      <c r="D64" s="1420"/>
      <c r="E64" s="1420"/>
      <c r="F64" s="1420"/>
      <c r="G64" s="1420"/>
      <c r="H64" s="1420"/>
      <c r="I64" s="1420"/>
      <c r="J64" s="1420"/>
      <c r="K64" s="20"/>
    </row>
    <row r="65" spans="1:11" x14ac:dyDescent="0.25">
      <c r="A65" s="20"/>
      <c r="B65" s="1420" t="s">
        <v>834</v>
      </c>
      <c r="C65" s="1420"/>
      <c r="D65" s="1420"/>
      <c r="E65" s="1420"/>
      <c r="F65" s="1420"/>
      <c r="G65" s="1420"/>
      <c r="H65" s="1420"/>
      <c r="I65" s="1420"/>
      <c r="J65" s="1420"/>
      <c r="K65" s="20"/>
    </row>
    <row r="66" spans="1:11" ht="29.25" customHeight="1" x14ac:dyDescent="0.25">
      <c r="A66" s="20"/>
      <c r="B66" s="1420" t="s">
        <v>742</v>
      </c>
      <c r="C66" s="1420"/>
      <c r="D66" s="1420"/>
      <c r="E66" s="1420"/>
      <c r="F66" s="1420"/>
      <c r="G66" s="1420"/>
      <c r="H66" s="1420"/>
      <c r="I66" s="1420"/>
      <c r="J66" s="1420"/>
      <c r="K66" s="20"/>
    </row>
    <row r="67" spans="1:11" ht="14.25" customHeight="1" x14ac:dyDescent="0.25">
      <c r="A67" s="20"/>
      <c r="B67" s="1420" t="s">
        <v>743</v>
      </c>
      <c r="C67" s="1420"/>
      <c r="D67" s="1420"/>
      <c r="E67" s="1420"/>
      <c r="F67" s="1420"/>
      <c r="G67" s="1420"/>
      <c r="H67" s="1420"/>
      <c r="I67" s="1420"/>
      <c r="J67" s="1420"/>
      <c r="K67" s="20"/>
    </row>
    <row r="68" spans="1:11" x14ac:dyDescent="0.25">
      <c r="A68" s="20"/>
      <c r="B68" s="1420" t="s">
        <v>684</v>
      </c>
      <c r="C68" s="1420"/>
      <c r="D68" s="1420"/>
      <c r="E68" s="1420"/>
      <c r="F68" s="1420"/>
      <c r="G68" s="1420"/>
      <c r="H68" s="1420"/>
      <c r="I68" s="1420"/>
      <c r="J68" s="1420"/>
      <c r="K68" s="20"/>
    </row>
  </sheetData>
  <sortState ref="H8:H12">
    <sortCondition ref="H8"/>
  </sortState>
  <mergeCells count="41">
    <mergeCell ref="B63:J63"/>
    <mergeCell ref="B64:J64"/>
    <mergeCell ref="B65:J65"/>
    <mergeCell ref="B66:J66"/>
    <mergeCell ref="B59:J59"/>
    <mergeCell ref="B61:J61"/>
    <mergeCell ref="B3:E3"/>
    <mergeCell ref="B5:B13"/>
    <mergeCell ref="C5:C13"/>
    <mergeCell ref="E5:E13"/>
    <mergeCell ref="B14:C14"/>
    <mergeCell ref="D5:D13"/>
    <mergeCell ref="B68:J68"/>
    <mergeCell ref="F40:J40"/>
    <mergeCell ref="F41:J41"/>
    <mergeCell ref="F42:J42"/>
    <mergeCell ref="F15:J15"/>
    <mergeCell ref="F16:J16"/>
    <mergeCell ref="F17:J17"/>
    <mergeCell ref="F18:J18"/>
    <mergeCell ref="F19:J19"/>
    <mergeCell ref="F21:J21"/>
    <mergeCell ref="F22:J22"/>
    <mergeCell ref="F23:J23"/>
    <mergeCell ref="F24:J24"/>
    <mergeCell ref="B67:J67"/>
    <mergeCell ref="B62:J62"/>
    <mergeCell ref="F25:J25"/>
    <mergeCell ref="F35:J35"/>
    <mergeCell ref="F5:J6"/>
    <mergeCell ref="F14:J14"/>
    <mergeCell ref="B42:C42"/>
    <mergeCell ref="F31:J31"/>
    <mergeCell ref="F32:J32"/>
    <mergeCell ref="F33:J33"/>
    <mergeCell ref="F34:J34"/>
    <mergeCell ref="F36:J36"/>
    <mergeCell ref="F37:J37"/>
    <mergeCell ref="F38:J38"/>
    <mergeCell ref="F39:J39"/>
    <mergeCell ref="F20:J20"/>
  </mergeCells>
  <hyperlinks>
    <hyperlink ref="J2" location="СОДЕРЖАНИЕ!A1" display="Назад в СОДЕРЖАНИЕ "/>
    <hyperlink ref="B60:L60" location="'Матрица цветов (18)'!A1" display="Сроки поставки смотрите на листе Матрица цветов (19)"/>
  </hyperlinks>
  <pageMargins left="0.23622047244094491" right="0.23622047244094491" top="0.74803149606299213" bottom="0.74803149606299213" header="0.31496062992125984" footer="0.31496062992125984"/>
  <pageSetup paperSize="9" scale="37" orientation="portrait" r:id="rId1"/>
  <headerFooter>
    <oddFooter>Страница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2"/>
  <sheetViews>
    <sheetView showGridLines="0" zoomScale="120" zoomScaleNormal="120" zoomScaleSheetLayoutView="100" workbookViewId="0">
      <selection activeCell="E6" sqref="E6"/>
    </sheetView>
  </sheetViews>
  <sheetFormatPr defaultColWidth="8.7109375" defaultRowHeight="15" x14ac:dyDescent="0.25"/>
  <cols>
    <col min="1" max="1" width="2.7109375" style="25" customWidth="1"/>
    <col min="2" max="2" width="6.5703125" style="25" customWidth="1"/>
    <col min="3" max="3" width="105.5703125" style="25" customWidth="1"/>
    <col min="4" max="4" width="7.7109375" style="25" customWidth="1"/>
    <col min="5" max="5" width="12.28515625" style="87" customWidth="1"/>
    <col min="6" max="6" width="3.42578125" style="25" customWidth="1"/>
    <col min="7" max="7" width="11.42578125" style="25" customWidth="1"/>
    <col min="8" max="16384" width="8.7109375" style="25"/>
  </cols>
  <sheetData>
    <row r="1" spans="1:7" x14ac:dyDescent="0.25">
      <c r="A1" s="20"/>
      <c r="B1" s="20"/>
      <c r="C1" s="20"/>
      <c r="D1" s="20"/>
      <c r="E1" s="487"/>
      <c r="F1" s="20"/>
    </row>
    <row r="2" spans="1:7" x14ac:dyDescent="0.25">
      <c r="A2" s="20"/>
      <c r="B2" s="23" t="s">
        <v>493</v>
      </c>
      <c r="C2" s="20"/>
      <c r="D2" s="20"/>
      <c r="E2" s="487"/>
      <c r="F2" s="20"/>
    </row>
    <row r="3" spans="1:7" x14ac:dyDescent="0.25">
      <c r="A3" s="20"/>
      <c r="B3" s="23"/>
      <c r="C3" s="20"/>
      <c r="D3" s="22" t="s">
        <v>191</v>
      </c>
      <c r="E3" s="487"/>
      <c r="F3" s="20"/>
    </row>
    <row r="4" spans="1:7" x14ac:dyDescent="0.25">
      <c r="A4" s="20"/>
      <c r="B4" s="23"/>
      <c r="C4" s="20"/>
      <c r="D4" s="21"/>
      <c r="E4" s="487"/>
      <c r="F4" s="20"/>
    </row>
    <row r="5" spans="1:7" x14ac:dyDescent="0.25">
      <c r="A5" s="20"/>
      <c r="B5" s="23"/>
      <c r="C5" s="20"/>
      <c r="D5" s="20"/>
      <c r="E5" s="674" t="s">
        <v>334</v>
      </c>
      <c r="F5" s="20"/>
    </row>
    <row r="6" spans="1:7" ht="15.75" thickBot="1" x14ac:dyDescent="0.3">
      <c r="A6" s="20"/>
      <c r="B6" s="20"/>
      <c r="C6" s="20"/>
      <c r="D6" s="20"/>
      <c r="E6" s="487"/>
      <c r="F6" s="20"/>
    </row>
    <row r="7" spans="1:7" ht="30" customHeight="1" x14ac:dyDescent="0.25">
      <c r="A7" s="20"/>
      <c r="B7" s="1236" t="s">
        <v>0</v>
      </c>
      <c r="C7" s="1444" t="s">
        <v>1</v>
      </c>
      <c r="D7" s="1445" t="s">
        <v>67</v>
      </c>
      <c r="E7" s="1231" t="s">
        <v>909</v>
      </c>
      <c r="F7" s="20"/>
    </row>
    <row r="8" spans="1:7" ht="30" customHeight="1" thickBot="1" x14ac:dyDescent="0.3">
      <c r="A8" s="20"/>
      <c r="B8" s="1443"/>
      <c r="C8" s="1139"/>
      <c r="D8" s="1446"/>
      <c r="E8" s="1448"/>
      <c r="F8" s="20"/>
    </row>
    <row r="9" spans="1:7" x14ac:dyDescent="0.25">
      <c r="A9" s="20"/>
      <c r="B9" s="414">
        <v>1</v>
      </c>
      <c r="C9" s="415" t="s">
        <v>744</v>
      </c>
      <c r="D9" s="480" t="s">
        <v>3</v>
      </c>
      <c r="E9" s="481">
        <v>5350</v>
      </c>
      <c r="F9" s="20"/>
      <c r="G9" s="36"/>
    </row>
    <row r="10" spans="1:7" ht="15.75" thickBot="1" x14ac:dyDescent="0.3">
      <c r="A10" s="20"/>
      <c r="B10" s="336">
        <v>2</v>
      </c>
      <c r="C10" s="337" t="s">
        <v>68</v>
      </c>
      <c r="D10" s="482" t="s">
        <v>3</v>
      </c>
      <c r="E10" s="483">
        <v>21207</v>
      </c>
      <c r="F10" s="20"/>
      <c r="G10" s="36"/>
    </row>
    <row r="11" spans="1:7" x14ac:dyDescent="0.25">
      <c r="A11" s="20"/>
      <c r="B11" s="20"/>
      <c r="C11" s="20"/>
      <c r="D11" s="20"/>
      <c r="E11" s="487"/>
      <c r="F11" s="20"/>
      <c r="G11" s="70"/>
    </row>
    <row r="12" spans="1:7" ht="28.15" customHeight="1" x14ac:dyDescent="0.25">
      <c r="A12" s="20"/>
      <c r="B12" s="1447" t="s">
        <v>131</v>
      </c>
      <c r="C12" s="1447"/>
      <c r="D12" s="1447"/>
      <c r="E12" s="1447"/>
      <c r="F12" s="20"/>
    </row>
  </sheetData>
  <mergeCells count="5">
    <mergeCell ref="B7:B8"/>
    <mergeCell ref="C7:C8"/>
    <mergeCell ref="D7:D8"/>
    <mergeCell ref="B12:E12"/>
    <mergeCell ref="E7:E8"/>
  </mergeCells>
  <hyperlinks>
    <hyperlink ref="D3" location="СОДЕРЖАНИЕ!A1" display="Назад в СОДЕРЖАНИЕ "/>
  </hyperlinks>
  <pageMargins left="0.23622047244094491" right="0.23622047244094491" top="0.35433070866141736" bottom="0.74803149606299213" header="0.11811023622047245" footer="0.11811023622047245"/>
  <pageSetup paperSize="9" scale="66" orientation="portrait" r:id="rId1"/>
  <headerFooter>
    <oddFooter>Страница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G18"/>
  <sheetViews>
    <sheetView zoomScale="115" zoomScaleNormal="115" workbookViewId="0">
      <selection activeCell="E17" sqref="E17"/>
    </sheetView>
  </sheetViews>
  <sheetFormatPr defaultColWidth="8.7109375" defaultRowHeight="15" x14ac:dyDescent="0.25"/>
  <cols>
    <col min="1" max="1" width="2.7109375" style="25" customWidth="1"/>
    <col min="2" max="2" width="6.5703125" style="25" customWidth="1"/>
    <col min="3" max="3" width="99.140625" style="25" customWidth="1"/>
    <col min="4" max="4" width="7.7109375" style="25" customWidth="1"/>
    <col min="5" max="5" width="14.85546875" style="87" customWidth="1"/>
    <col min="6" max="6" width="3.42578125" style="25" customWidth="1"/>
    <col min="7" max="7" width="11.42578125" style="25" customWidth="1"/>
    <col min="8" max="16384" width="8.7109375" style="25"/>
  </cols>
  <sheetData>
    <row r="1" spans="1:7" x14ac:dyDescent="0.25">
      <c r="A1" s="20"/>
      <c r="B1" s="20"/>
      <c r="C1" s="20"/>
      <c r="D1" s="20"/>
      <c r="E1" s="487"/>
      <c r="F1" s="20"/>
    </row>
    <row r="2" spans="1:7" x14ac:dyDescent="0.25">
      <c r="A2" s="20"/>
      <c r="B2" s="23" t="s">
        <v>492</v>
      </c>
      <c r="C2" s="20"/>
      <c r="D2" s="20"/>
      <c r="E2" s="487"/>
      <c r="F2" s="20"/>
    </row>
    <row r="3" spans="1:7" x14ac:dyDescent="0.25">
      <c r="A3" s="20"/>
      <c r="B3" s="23"/>
      <c r="C3" s="20"/>
      <c r="D3" s="22" t="s">
        <v>191</v>
      </c>
      <c r="E3" s="487"/>
      <c r="F3" s="20"/>
    </row>
    <row r="4" spans="1:7" x14ac:dyDescent="0.25">
      <c r="A4" s="20"/>
      <c r="B4" s="23"/>
      <c r="C4" s="20"/>
      <c r="D4" s="21"/>
      <c r="E4" s="487"/>
      <c r="F4" s="20"/>
    </row>
    <row r="5" spans="1:7" x14ac:dyDescent="0.25">
      <c r="A5" s="20"/>
      <c r="B5" s="23"/>
      <c r="C5" s="20"/>
      <c r="D5" s="20"/>
      <c r="E5" s="674" t="s">
        <v>605</v>
      </c>
      <c r="F5" s="20"/>
    </row>
    <row r="6" spans="1:7" ht="15.75" thickBot="1" x14ac:dyDescent="0.3">
      <c r="A6" s="20"/>
      <c r="B6" s="20"/>
      <c r="C6" s="20"/>
      <c r="D6" s="20"/>
      <c r="E6" s="487"/>
      <c r="F6" s="20"/>
    </row>
    <row r="7" spans="1:7" x14ac:dyDescent="0.25">
      <c r="A7" s="20"/>
      <c r="B7" s="1236" t="s">
        <v>0</v>
      </c>
      <c r="C7" s="1449" t="s">
        <v>1</v>
      </c>
      <c r="D7" s="1445" t="s">
        <v>67</v>
      </c>
      <c r="E7" s="1231" t="s">
        <v>909</v>
      </c>
      <c r="F7" s="20"/>
    </row>
    <row r="8" spans="1:7" ht="30" customHeight="1" thickBot="1" x14ac:dyDescent="0.3">
      <c r="A8" s="20"/>
      <c r="B8" s="1443"/>
      <c r="C8" s="1450"/>
      <c r="D8" s="1446"/>
      <c r="E8" s="1232"/>
      <c r="F8" s="20"/>
    </row>
    <row r="9" spans="1:7" ht="15" customHeight="1" x14ac:dyDescent="0.25">
      <c r="A9" s="20"/>
      <c r="B9" s="1451" t="s">
        <v>495</v>
      </c>
      <c r="C9" s="1452"/>
      <c r="D9" s="1452"/>
      <c r="E9" s="1453"/>
      <c r="F9" s="20"/>
      <c r="G9" s="36"/>
    </row>
    <row r="10" spans="1:7" ht="22.5" x14ac:dyDescent="0.25">
      <c r="A10" s="20"/>
      <c r="B10" s="275">
        <v>1</v>
      </c>
      <c r="C10" s="195" t="s">
        <v>837</v>
      </c>
      <c r="D10" s="256" t="s">
        <v>3</v>
      </c>
      <c r="E10" s="276">
        <v>455</v>
      </c>
      <c r="F10" s="20"/>
      <c r="G10" s="36"/>
    </row>
    <row r="11" spans="1:7" x14ac:dyDescent="0.25">
      <c r="A11" s="20"/>
      <c r="B11" s="275">
        <v>2</v>
      </c>
      <c r="C11" s="205" t="s">
        <v>496</v>
      </c>
      <c r="D11" s="206" t="s">
        <v>3</v>
      </c>
      <c r="E11" s="276">
        <v>1107</v>
      </c>
      <c r="F11" s="20"/>
      <c r="G11" s="36"/>
    </row>
    <row r="12" spans="1:7" ht="15" customHeight="1" x14ac:dyDescent="0.25">
      <c r="A12" s="20"/>
      <c r="B12" s="1454" t="s">
        <v>497</v>
      </c>
      <c r="C12" s="1455"/>
      <c r="D12" s="1455"/>
      <c r="E12" s="1456"/>
      <c r="F12" s="20"/>
      <c r="G12" s="36"/>
    </row>
    <row r="13" spans="1:7" x14ac:dyDescent="0.25">
      <c r="A13" s="20"/>
      <c r="B13" s="275">
        <v>1</v>
      </c>
      <c r="C13" s="205" t="s">
        <v>750</v>
      </c>
      <c r="D13" s="206" t="s">
        <v>3</v>
      </c>
      <c r="E13" s="276">
        <v>827</v>
      </c>
      <c r="F13" s="20"/>
      <c r="G13" s="36"/>
    </row>
    <row r="14" spans="1:7" ht="15" customHeight="1" x14ac:dyDescent="0.25">
      <c r="A14" s="20"/>
      <c r="B14" s="1454" t="s">
        <v>498</v>
      </c>
      <c r="C14" s="1455"/>
      <c r="D14" s="1455"/>
      <c r="E14" s="1456"/>
      <c r="F14" s="20"/>
      <c r="G14" s="36"/>
    </row>
    <row r="15" spans="1:7" x14ac:dyDescent="0.25">
      <c r="A15" s="20"/>
      <c r="B15" s="824">
        <v>1</v>
      </c>
      <c r="C15" s="205" t="s">
        <v>24</v>
      </c>
      <c r="D15" s="206" t="s">
        <v>3</v>
      </c>
      <c r="E15" s="276">
        <v>11456</v>
      </c>
      <c r="F15" s="20"/>
      <c r="G15" s="36"/>
    </row>
    <row r="16" spans="1:7" ht="41.25" customHeight="1" thickBot="1" x14ac:dyDescent="0.3">
      <c r="A16" s="20"/>
      <c r="B16" s="277">
        <v>2</v>
      </c>
      <c r="C16" s="278" t="str">
        <f>+'AQUACLICK (8)'!C41</f>
        <v>Инструмент для подгибки карнизного свеса ИПС-490</v>
      </c>
      <c r="D16" s="279" t="s">
        <v>3</v>
      </c>
      <c r="E16" s="280">
        <f>+'AQUACLICK (8)'!G41</f>
        <v>3500</v>
      </c>
      <c r="F16" s="20"/>
      <c r="G16" s="36"/>
    </row>
    <row r="17" spans="1:7" x14ac:dyDescent="0.25">
      <c r="A17" s="20"/>
      <c r="B17" s="20"/>
      <c r="C17" s="20"/>
      <c r="D17" s="20"/>
      <c r="E17" s="487"/>
      <c r="F17" s="20"/>
      <c r="G17" s="70"/>
    </row>
    <row r="18" spans="1:7" ht="28.15" customHeight="1" x14ac:dyDescent="0.25">
      <c r="A18" s="20"/>
      <c r="B18" s="1447"/>
      <c r="C18" s="1447"/>
      <c r="D18" s="1447"/>
      <c r="E18" s="1447"/>
      <c r="F18" s="20"/>
    </row>
  </sheetData>
  <mergeCells count="8">
    <mergeCell ref="B18:E18"/>
    <mergeCell ref="B7:B8"/>
    <mergeCell ref="C7:C8"/>
    <mergeCell ref="D7:D8"/>
    <mergeCell ref="B9:E9"/>
    <mergeCell ref="B12:E12"/>
    <mergeCell ref="B14:E14"/>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27"/>
  <sheetViews>
    <sheetView zoomScaleNormal="100" workbookViewId="0">
      <selection activeCell="B26" sqref="B26"/>
    </sheetView>
  </sheetViews>
  <sheetFormatPr defaultColWidth="8.7109375" defaultRowHeight="15" x14ac:dyDescent="0.25"/>
  <cols>
    <col min="1" max="1" width="2.7109375" style="25" customWidth="1"/>
    <col min="2" max="2" width="6.5703125" style="25" customWidth="1"/>
    <col min="3" max="3" width="105.5703125" style="25" customWidth="1"/>
    <col min="4" max="4" width="7.7109375" style="25" customWidth="1"/>
    <col min="5" max="5" width="12.28515625" style="87" customWidth="1"/>
    <col min="6" max="6" width="3.42578125" style="25" customWidth="1"/>
    <col min="7" max="7" width="11.42578125" style="25" customWidth="1"/>
    <col min="8" max="16384" width="8.7109375" style="25"/>
  </cols>
  <sheetData>
    <row r="1" spans="1:7" x14ac:dyDescent="0.25">
      <c r="A1" s="20"/>
      <c r="B1" s="20"/>
      <c r="C1" s="20"/>
      <c r="D1" s="20"/>
      <c r="E1" s="487"/>
      <c r="F1" s="20"/>
    </row>
    <row r="2" spans="1:7" x14ac:dyDescent="0.25">
      <c r="A2" s="20"/>
      <c r="B2" s="23" t="s">
        <v>494</v>
      </c>
      <c r="C2" s="20"/>
      <c r="D2" s="20"/>
      <c r="E2" s="487"/>
      <c r="F2" s="20"/>
    </row>
    <row r="3" spans="1:7" x14ac:dyDescent="0.25">
      <c r="A3" s="20"/>
      <c r="B3" s="23"/>
      <c r="C3" s="20"/>
      <c r="D3" s="22" t="s">
        <v>191</v>
      </c>
      <c r="E3" s="487"/>
      <c r="F3" s="20"/>
    </row>
    <row r="4" spans="1:7" x14ac:dyDescent="0.25">
      <c r="A4" s="20"/>
      <c r="B4" s="23"/>
      <c r="C4" s="20"/>
      <c r="D4" s="21"/>
      <c r="E4" s="20"/>
      <c r="F4" s="20"/>
    </row>
    <row r="5" spans="1:7" x14ac:dyDescent="0.25">
      <c r="A5" s="20"/>
      <c r="B5" s="23"/>
      <c r="C5" s="20"/>
      <c r="D5" s="20"/>
      <c r="E5" s="674" t="s">
        <v>819</v>
      </c>
      <c r="F5" s="20"/>
    </row>
    <row r="6" spans="1:7" ht="15.75" thickBot="1" x14ac:dyDescent="0.3">
      <c r="A6" s="20"/>
      <c r="B6" s="20"/>
      <c r="C6" s="20"/>
      <c r="D6" s="20"/>
      <c r="E6" s="487"/>
      <c r="F6" s="20"/>
    </row>
    <row r="7" spans="1:7" x14ac:dyDescent="0.25">
      <c r="A7" s="20"/>
      <c r="B7" s="1236" t="s">
        <v>0</v>
      </c>
      <c r="C7" s="1449" t="s">
        <v>1</v>
      </c>
      <c r="D7" s="1445" t="s">
        <v>67</v>
      </c>
      <c r="E7" s="1231" t="s">
        <v>909</v>
      </c>
      <c r="F7" s="20"/>
    </row>
    <row r="8" spans="1:7" ht="30" customHeight="1" thickBot="1" x14ac:dyDescent="0.3">
      <c r="A8" s="20"/>
      <c r="B8" s="1238"/>
      <c r="C8" s="1228"/>
      <c r="D8" s="1457"/>
      <c r="E8" s="1458"/>
      <c r="F8" s="20"/>
    </row>
    <row r="9" spans="1:7" x14ac:dyDescent="0.25">
      <c r="A9" s="20"/>
      <c r="B9" s="192">
        <v>1</v>
      </c>
      <c r="C9" s="207" t="s">
        <v>69</v>
      </c>
      <c r="D9" s="329" t="s">
        <v>3</v>
      </c>
      <c r="E9" s="209">
        <v>7200</v>
      </c>
      <c r="F9" s="20"/>
      <c r="G9" s="36"/>
    </row>
    <row r="10" spans="1:7" x14ac:dyDescent="0.25">
      <c r="A10" s="20"/>
      <c r="B10" s="190">
        <v>2</v>
      </c>
      <c r="C10" s="167" t="s">
        <v>70</v>
      </c>
      <c r="D10" s="186" t="s">
        <v>3</v>
      </c>
      <c r="E10" s="198">
        <v>6561</v>
      </c>
      <c r="F10" s="20"/>
      <c r="G10" s="36"/>
    </row>
    <row r="11" spans="1:7" x14ac:dyDescent="0.25">
      <c r="A11" s="20"/>
      <c r="B11" s="190">
        <v>3</v>
      </c>
      <c r="C11" s="167" t="s">
        <v>747</v>
      </c>
      <c r="D11" s="186" t="s">
        <v>3</v>
      </c>
      <c r="E11" s="198">
        <v>5307</v>
      </c>
      <c r="F11" s="20"/>
      <c r="G11" s="36"/>
    </row>
    <row r="12" spans="1:7" x14ac:dyDescent="0.25">
      <c r="A12" s="20"/>
      <c r="B12" s="190">
        <v>4</v>
      </c>
      <c r="C12" s="187" t="s">
        <v>457</v>
      </c>
      <c r="D12" s="186" t="s">
        <v>3</v>
      </c>
      <c r="E12" s="318">
        <v>7137</v>
      </c>
      <c r="F12" s="20"/>
      <c r="G12" s="36"/>
    </row>
    <row r="13" spans="1:7" x14ac:dyDescent="0.25">
      <c r="A13" s="20"/>
      <c r="B13" s="190">
        <v>5</v>
      </c>
      <c r="C13" s="187" t="s">
        <v>456</v>
      </c>
      <c r="D13" s="186" t="s">
        <v>3</v>
      </c>
      <c r="E13" s="318">
        <v>6420</v>
      </c>
      <c r="F13" s="20"/>
      <c r="G13" s="36"/>
    </row>
    <row r="14" spans="1:7" x14ac:dyDescent="0.25">
      <c r="A14" s="20"/>
      <c r="B14" s="190">
        <v>6</v>
      </c>
      <c r="C14" s="187" t="s">
        <v>748</v>
      </c>
      <c r="D14" s="186" t="s">
        <v>3</v>
      </c>
      <c r="E14" s="318">
        <v>6762</v>
      </c>
      <c r="F14" s="20"/>
      <c r="G14" s="36"/>
    </row>
    <row r="15" spans="1:7" x14ac:dyDescent="0.25">
      <c r="A15" s="20"/>
      <c r="B15" s="190">
        <v>7</v>
      </c>
      <c r="C15" s="187" t="s">
        <v>478</v>
      </c>
      <c r="D15" s="330" t="s">
        <v>3</v>
      </c>
      <c r="E15" s="198">
        <v>10673</v>
      </c>
      <c r="F15" s="20"/>
      <c r="G15" s="36"/>
    </row>
    <row r="16" spans="1:7" x14ac:dyDescent="0.25">
      <c r="A16" s="20"/>
      <c r="B16" s="190">
        <v>8</v>
      </c>
      <c r="C16" s="167" t="s">
        <v>364</v>
      </c>
      <c r="D16" s="186" t="s">
        <v>3</v>
      </c>
      <c r="E16" s="203">
        <v>6320</v>
      </c>
      <c r="F16" s="20"/>
      <c r="G16" s="70"/>
    </row>
    <row r="17" spans="1:7" x14ac:dyDescent="0.25">
      <c r="A17" s="20"/>
      <c r="B17" s="190">
        <v>9</v>
      </c>
      <c r="C17" s="167" t="s">
        <v>363</v>
      </c>
      <c r="D17" s="186" t="s">
        <v>3</v>
      </c>
      <c r="E17" s="203">
        <v>5326</v>
      </c>
      <c r="F17" s="20"/>
      <c r="G17" s="70"/>
    </row>
    <row r="18" spans="1:7" x14ac:dyDescent="0.25">
      <c r="A18" s="20"/>
      <c r="B18" s="190">
        <v>10</v>
      </c>
      <c r="C18" s="167" t="s">
        <v>370</v>
      </c>
      <c r="D18" s="186" t="s">
        <v>3</v>
      </c>
      <c r="E18" s="203">
        <v>4188</v>
      </c>
      <c r="F18" s="20"/>
      <c r="G18" s="70"/>
    </row>
    <row r="19" spans="1:7" x14ac:dyDescent="0.25">
      <c r="A19" s="20"/>
      <c r="B19" s="190">
        <v>11</v>
      </c>
      <c r="C19" s="167" t="s">
        <v>365</v>
      </c>
      <c r="D19" s="186" t="s">
        <v>3</v>
      </c>
      <c r="E19" s="203">
        <v>9527</v>
      </c>
      <c r="F19" s="20"/>
      <c r="G19" s="70"/>
    </row>
    <row r="20" spans="1:7" x14ac:dyDescent="0.25">
      <c r="A20" s="20"/>
      <c r="B20" s="190">
        <v>12</v>
      </c>
      <c r="C20" s="167" t="s">
        <v>366</v>
      </c>
      <c r="D20" s="186" t="s">
        <v>3</v>
      </c>
      <c r="E20" s="203">
        <v>7164</v>
      </c>
      <c r="F20" s="20"/>
      <c r="G20" s="70"/>
    </row>
    <row r="21" spans="1:7" x14ac:dyDescent="0.25">
      <c r="A21" s="20"/>
      <c r="B21" s="190">
        <v>13</v>
      </c>
      <c r="C21" s="167" t="s">
        <v>367</v>
      </c>
      <c r="D21" s="186" t="s">
        <v>3</v>
      </c>
      <c r="E21" s="203">
        <v>6392</v>
      </c>
      <c r="F21" s="20"/>
      <c r="G21" s="70"/>
    </row>
    <row r="22" spans="1:7" x14ac:dyDescent="0.25">
      <c r="A22" s="20"/>
      <c r="B22" s="190">
        <v>14</v>
      </c>
      <c r="C22" s="167" t="s">
        <v>224</v>
      </c>
      <c r="D22" s="186" t="s">
        <v>3</v>
      </c>
      <c r="E22" s="203">
        <v>12722</v>
      </c>
      <c r="F22" s="20"/>
      <c r="G22" s="70"/>
    </row>
    <row r="23" spans="1:7" x14ac:dyDescent="0.25">
      <c r="A23" s="20"/>
      <c r="B23" s="190">
        <v>15</v>
      </c>
      <c r="C23" s="167" t="s">
        <v>222</v>
      </c>
      <c r="D23" s="186" t="s">
        <v>3</v>
      </c>
      <c r="E23" s="203">
        <v>11652</v>
      </c>
      <c r="F23" s="20"/>
      <c r="G23" s="70"/>
    </row>
    <row r="24" spans="1:7" x14ac:dyDescent="0.25">
      <c r="A24" s="20"/>
      <c r="B24" s="190">
        <v>16</v>
      </c>
      <c r="C24" s="167" t="s">
        <v>223</v>
      </c>
      <c r="D24" s="186" t="s">
        <v>3</v>
      </c>
      <c r="E24" s="203">
        <v>9395</v>
      </c>
      <c r="F24" s="20"/>
      <c r="G24" s="70"/>
    </row>
    <row r="25" spans="1:7" ht="45" customHeight="1" thickBot="1" x14ac:dyDescent="0.3">
      <c r="A25" s="20"/>
      <c r="B25" s="191">
        <v>17</v>
      </c>
      <c r="C25" s="208" t="str">
        <f>+'AQUACLICK (8)'!C43</f>
        <v>Поддон для панелей AQUACLICK до 10м.</v>
      </c>
      <c r="D25" s="319" t="s">
        <v>342</v>
      </c>
      <c r="E25" s="204">
        <f>+'AQUACLICK (8)'!G43</f>
        <v>1017</v>
      </c>
      <c r="F25" s="20"/>
      <c r="G25" s="70"/>
    </row>
    <row r="26" spans="1:7" x14ac:dyDescent="0.25">
      <c r="A26" s="20"/>
      <c r="B26" s="20"/>
      <c r="C26" s="20"/>
      <c r="D26" s="20"/>
      <c r="E26" s="487"/>
      <c r="F26" s="20"/>
      <c r="G26" s="70"/>
    </row>
    <row r="27" spans="1:7" ht="28.15" customHeight="1" x14ac:dyDescent="0.25">
      <c r="A27" s="20"/>
      <c r="B27" s="1447" t="s">
        <v>131</v>
      </c>
      <c r="C27" s="1447"/>
      <c r="D27" s="1447"/>
      <c r="E27" s="1447"/>
      <c r="F27" s="20"/>
    </row>
  </sheetData>
  <mergeCells count="5">
    <mergeCell ref="B7:B8"/>
    <mergeCell ref="C7:C8"/>
    <mergeCell ref="D7:D8"/>
    <mergeCell ref="B27:E27"/>
    <mergeCell ref="E7:E8"/>
  </mergeCells>
  <hyperlinks>
    <hyperlink ref="D3" location="СОДЕРЖАНИЕ!A1" display="Назад в СОДЕРЖАНИЕ "/>
  </hyperlinks>
  <pageMargins left="0.70866141732283472" right="0.70866141732283472" top="0.74803149606299213" bottom="0.74803149606299213" header="0.31496062992125984" footer="0.31496062992125984"/>
  <pageSetup paperSize="9" scale="5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sheetPr>
  <dimension ref="A1:F71"/>
  <sheetViews>
    <sheetView showGridLines="0" zoomScaleNormal="100" zoomScaleSheetLayoutView="100" workbookViewId="0">
      <selection activeCell="E69" sqref="E69"/>
    </sheetView>
  </sheetViews>
  <sheetFormatPr defaultColWidth="8.7109375" defaultRowHeight="15" x14ac:dyDescent="0.25"/>
  <cols>
    <col min="1" max="1" width="2.7109375" style="25" customWidth="1"/>
    <col min="2" max="2" width="6.5703125" style="25" customWidth="1"/>
    <col min="3" max="3" width="61.28515625" style="25" customWidth="1"/>
    <col min="4" max="5" width="46" style="36" customWidth="1"/>
    <col min="6" max="6" width="3.5703125" style="25" customWidth="1"/>
    <col min="7" max="16384" width="8.7109375" style="25"/>
  </cols>
  <sheetData>
    <row r="1" spans="1:6" x14ac:dyDescent="0.25">
      <c r="A1" s="20"/>
      <c r="B1" s="20"/>
      <c r="C1" s="20"/>
      <c r="D1" s="43"/>
      <c r="E1" s="43"/>
      <c r="F1" s="20"/>
    </row>
    <row r="2" spans="1:6" x14ac:dyDescent="0.25">
      <c r="A2" s="20"/>
      <c r="B2" s="23" t="s">
        <v>336</v>
      </c>
      <c r="C2" s="20"/>
      <c r="D2" s="43"/>
      <c r="E2" s="43"/>
      <c r="F2" s="20"/>
    </row>
    <row r="3" spans="1:6" x14ac:dyDescent="0.25">
      <c r="A3" s="20"/>
      <c r="B3" s="23"/>
      <c r="C3" s="27"/>
      <c r="D3" s="22"/>
      <c r="E3" s="22" t="s">
        <v>191</v>
      </c>
      <c r="F3" s="20"/>
    </row>
    <row r="4" spans="1:6" x14ac:dyDescent="0.25">
      <c r="A4" s="20"/>
      <c r="B4" s="23"/>
      <c r="C4" s="28"/>
      <c r="D4" s="21"/>
      <c r="E4" s="21"/>
      <c r="F4" s="20"/>
    </row>
    <row r="5" spans="1:6" x14ac:dyDescent="0.25">
      <c r="A5" s="20"/>
      <c r="B5" s="23"/>
      <c r="C5" s="24"/>
      <c r="D5" s="53"/>
      <c r="E5" s="24" t="s">
        <v>820</v>
      </c>
      <c r="F5" s="20"/>
    </row>
    <row r="6" spans="1:6" ht="15.75" thickBot="1" x14ac:dyDescent="0.3">
      <c r="A6" s="20"/>
      <c r="B6" s="20"/>
      <c r="C6" s="20"/>
      <c r="D6" s="43"/>
      <c r="E6" s="43"/>
      <c r="F6" s="20"/>
    </row>
    <row r="7" spans="1:6" s="35" customFormat="1" ht="30" customHeight="1" thickBot="1" x14ac:dyDescent="0.3">
      <c r="A7" s="41"/>
      <c r="B7" s="219" t="s">
        <v>0</v>
      </c>
      <c r="C7" s="220" t="s">
        <v>1</v>
      </c>
      <c r="D7" s="220" t="s">
        <v>288</v>
      </c>
      <c r="E7" s="221" t="s">
        <v>341</v>
      </c>
      <c r="F7" s="41"/>
    </row>
    <row r="8" spans="1:6" s="35" customFormat="1" ht="15" customHeight="1" x14ac:dyDescent="0.25">
      <c r="A8" s="41"/>
      <c r="B8" s="216"/>
      <c r="C8" s="217" t="s">
        <v>314</v>
      </c>
      <c r="D8" s="218"/>
      <c r="E8" s="354" t="s">
        <v>303</v>
      </c>
      <c r="F8" s="41"/>
    </row>
    <row r="9" spans="1:6" x14ac:dyDescent="0.25">
      <c r="A9" s="20"/>
      <c r="B9" s="185">
        <v>1</v>
      </c>
      <c r="C9" s="195" t="s">
        <v>126</v>
      </c>
      <c r="D9" s="164" t="s">
        <v>516</v>
      </c>
      <c r="E9" s="355" t="s">
        <v>303</v>
      </c>
      <c r="F9" s="20"/>
    </row>
    <row r="10" spans="1:6" ht="22.5" x14ac:dyDescent="0.25">
      <c r="A10" s="20"/>
      <c r="B10" s="185">
        <v>2</v>
      </c>
      <c r="C10" s="195" t="s">
        <v>289</v>
      </c>
      <c r="D10" s="164" t="s">
        <v>305</v>
      </c>
      <c r="E10" s="355" t="s">
        <v>303</v>
      </c>
      <c r="F10" s="20"/>
    </row>
    <row r="11" spans="1:6" x14ac:dyDescent="0.25">
      <c r="A11" s="20"/>
      <c r="B11" s="185">
        <v>3</v>
      </c>
      <c r="C11" s="195" t="s">
        <v>290</v>
      </c>
      <c r="D11" s="164" t="s">
        <v>321</v>
      </c>
      <c r="E11" s="355" t="s">
        <v>303</v>
      </c>
      <c r="F11" s="20"/>
    </row>
    <row r="12" spans="1:6" x14ac:dyDescent="0.25">
      <c r="A12" s="20"/>
      <c r="B12" s="185">
        <v>4</v>
      </c>
      <c r="C12" s="195" t="s">
        <v>291</v>
      </c>
      <c r="D12" s="164" t="s">
        <v>321</v>
      </c>
      <c r="E12" s="355" t="s">
        <v>303</v>
      </c>
      <c r="F12" s="20"/>
    </row>
    <row r="13" spans="1:6" x14ac:dyDescent="0.25">
      <c r="A13" s="20"/>
      <c r="B13" s="185">
        <v>5</v>
      </c>
      <c r="C13" s="195" t="s">
        <v>292</v>
      </c>
      <c r="D13" s="164" t="s">
        <v>321</v>
      </c>
      <c r="E13" s="355" t="s">
        <v>303</v>
      </c>
      <c r="F13" s="20"/>
    </row>
    <row r="14" spans="1:6" x14ac:dyDescent="0.25">
      <c r="A14" s="20"/>
      <c r="B14" s="185">
        <v>6</v>
      </c>
      <c r="C14" s="195" t="s">
        <v>283</v>
      </c>
      <c r="D14" s="164" t="s">
        <v>516</v>
      </c>
      <c r="E14" s="355" t="s">
        <v>303</v>
      </c>
      <c r="F14" s="20"/>
    </row>
    <row r="15" spans="1:6" x14ac:dyDescent="0.25">
      <c r="A15" s="20"/>
      <c r="B15" s="185">
        <v>7</v>
      </c>
      <c r="C15" s="195" t="s">
        <v>293</v>
      </c>
      <c r="D15" s="164" t="s">
        <v>516</v>
      </c>
      <c r="E15" s="355" t="s">
        <v>303</v>
      </c>
      <c r="F15" s="20"/>
    </row>
    <row r="16" spans="1:6" x14ac:dyDescent="0.25">
      <c r="A16" s="20"/>
      <c r="B16" s="185">
        <v>8</v>
      </c>
      <c r="C16" s="195" t="s">
        <v>294</v>
      </c>
      <c r="D16" s="164" t="s">
        <v>516</v>
      </c>
      <c r="E16" s="355" t="s">
        <v>303</v>
      </c>
      <c r="F16" s="20"/>
    </row>
    <row r="17" spans="1:6" x14ac:dyDescent="0.25">
      <c r="A17" s="20"/>
      <c r="B17" s="185">
        <v>9</v>
      </c>
      <c r="C17" s="195" t="s">
        <v>466</v>
      </c>
      <c r="D17" s="164" t="s">
        <v>321</v>
      </c>
      <c r="E17" s="355" t="s">
        <v>303</v>
      </c>
      <c r="F17" s="20"/>
    </row>
    <row r="18" spans="1:6" x14ac:dyDescent="0.25">
      <c r="A18" s="20"/>
      <c r="B18" s="185">
        <v>10</v>
      </c>
      <c r="C18" s="195" t="s">
        <v>467</v>
      </c>
      <c r="D18" s="164" t="s">
        <v>321</v>
      </c>
      <c r="E18" s="355" t="s">
        <v>303</v>
      </c>
      <c r="F18" s="20"/>
    </row>
    <row r="19" spans="1:6" ht="22.5" x14ac:dyDescent="0.25">
      <c r="A19" s="20"/>
      <c r="B19" s="185">
        <v>11</v>
      </c>
      <c r="C19" s="195" t="s">
        <v>468</v>
      </c>
      <c r="D19" s="164" t="s">
        <v>516</v>
      </c>
      <c r="E19" s="355" t="s">
        <v>303</v>
      </c>
      <c r="F19" s="20"/>
    </row>
    <row r="20" spans="1:6" x14ac:dyDescent="0.25">
      <c r="A20" s="20"/>
      <c r="B20" s="185">
        <v>12</v>
      </c>
      <c r="C20" s="195" t="s">
        <v>481</v>
      </c>
      <c r="D20" s="164" t="s">
        <v>321</v>
      </c>
      <c r="E20" s="355" t="s">
        <v>303</v>
      </c>
      <c r="F20" s="20"/>
    </row>
    <row r="21" spans="1:6" x14ac:dyDescent="0.25">
      <c r="A21" s="20"/>
      <c r="B21" s="185">
        <v>13</v>
      </c>
      <c r="C21" s="195" t="s">
        <v>482</v>
      </c>
      <c r="D21" s="164" t="s">
        <v>321</v>
      </c>
      <c r="E21" s="355" t="s">
        <v>303</v>
      </c>
      <c r="F21" s="20"/>
    </row>
    <row r="22" spans="1:6" ht="22.5" x14ac:dyDescent="0.25">
      <c r="A22" s="20"/>
      <c r="B22" s="185">
        <v>14</v>
      </c>
      <c r="C22" s="195" t="s">
        <v>483</v>
      </c>
      <c r="D22" s="164" t="s">
        <v>516</v>
      </c>
      <c r="E22" s="355" t="s">
        <v>303</v>
      </c>
      <c r="F22" s="20"/>
    </row>
    <row r="23" spans="1:6" x14ac:dyDescent="0.25">
      <c r="A23" s="20"/>
      <c r="B23" s="185">
        <v>15</v>
      </c>
      <c r="C23" s="195" t="s">
        <v>15</v>
      </c>
      <c r="D23" s="164" t="s">
        <v>321</v>
      </c>
      <c r="E23" s="355" t="s">
        <v>303</v>
      </c>
      <c r="F23" s="20"/>
    </row>
    <row r="24" spans="1:6" ht="22.5" x14ac:dyDescent="0.25">
      <c r="A24" s="20"/>
      <c r="B24" s="185">
        <v>16</v>
      </c>
      <c r="C24" s="195" t="s">
        <v>462</v>
      </c>
      <c r="D24" s="164" t="s">
        <v>516</v>
      </c>
      <c r="E24" s="355" t="s">
        <v>303</v>
      </c>
      <c r="F24" s="20"/>
    </row>
    <row r="25" spans="1:6" x14ac:dyDescent="0.25">
      <c r="A25" s="20"/>
      <c r="B25" s="185">
        <v>17</v>
      </c>
      <c r="C25" s="195" t="s">
        <v>484</v>
      </c>
      <c r="D25" s="164" t="s">
        <v>321</v>
      </c>
      <c r="E25" s="355" t="s">
        <v>303</v>
      </c>
      <c r="F25" s="20"/>
    </row>
    <row r="26" spans="1:6" x14ac:dyDescent="0.25">
      <c r="A26" s="20"/>
      <c r="B26" s="185">
        <v>18</v>
      </c>
      <c r="C26" s="195" t="s">
        <v>295</v>
      </c>
      <c r="D26" s="164" t="s">
        <v>516</v>
      </c>
      <c r="E26" s="355" t="s">
        <v>303</v>
      </c>
      <c r="F26" s="20"/>
    </row>
    <row r="27" spans="1:6" x14ac:dyDescent="0.25">
      <c r="A27" s="20"/>
      <c r="B27" s="185">
        <v>19</v>
      </c>
      <c r="C27" s="195" t="s">
        <v>485</v>
      </c>
      <c r="D27" s="164" t="s">
        <v>516</v>
      </c>
      <c r="E27" s="355" t="s">
        <v>303</v>
      </c>
      <c r="F27" s="20"/>
    </row>
    <row r="28" spans="1:6" x14ac:dyDescent="0.25">
      <c r="A28" s="20"/>
      <c r="B28" s="185">
        <v>20</v>
      </c>
      <c r="C28" s="195" t="s">
        <v>296</v>
      </c>
      <c r="D28" s="164" t="s">
        <v>516</v>
      </c>
      <c r="E28" s="355" t="s">
        <v>303</v>
      </c>
      <c r="F28" s="20"/>
    </row>
    <row r="29" spans="1:6" x14ac:dyDescent="0.25">
      <c r="A29" s="20"/>
      <c r="B29" s="185">
        <v>21</v>
      </c>
      <c r="C29" s="195" t="s">
        <v>297</v>
      </c>
      <c r="D29" s="153" t="s">
        <v>321</v>
      </c>
      <c r="E29" s="355" t="s">
        <v>303</v>
      </c>
      <c r="F29" s="20"/>
    </row>
    <row r="30" spans="1:6" x14ac:dyDescent="0.25">
      <c r="A30" s="20"/>
      <c r="B30" s="185">
        <v>22</v>
      </c>
      <c r="C30" s="195" t="s">
        <v>284</v>
      </c>
      <c r="D30" s="153" t="s">
        <v>321</v>
      </c>
      <c r="E30" s="355" t="s">
        <v>303</v>
      </c>
      <c r="F30" s="20"/>
    </row>
    <row r="31" spans="1:6" x14ac:dyDescent="0.25">
      <c r="A31" s="20"/>
      <c r="B31" s="185">
        <v>23</v>
      </c>
      <c r="C31" s="195" t="s">
        <v>298</v>
      </c>
      <c r="D31" s="153" t="s">
        <v>321</v>
      </c>
      <c r="E31" s="355" t="s">
        <v>303</v>
      </c>
      <c r="F31" s="20"/>
    </row>
    <row r="32" spans="1:6" x14ac:dyDescent="0.25">
      <c r="A32" s="20"/>
      <c r="B32" s="185">
        <v>24</v>
      </c>
      <c r="C32" s="195" t="s">
        <v>20</v>
      </c>
      <c r="D32" s="164" t="s">
        <v>517</v>
      </c>
      <c r="E32" s="355" t="s">
        <v>303</v>
      </c>
      <c r="F32" s="20"/>
    </row>
    <row r="33" spans="1:6" x14ac:dyDescent="0.25">
      <c r="A33" s="20"/>
      <c r="B33" s="185">
        <v>25</v>
      </c>
      <c r="C33" s="195" t="s">
        <v>299</v>
      </c>
      <c r="D33" s="164" t="s">
        <v>321</v>
      </c>
      <c r="E33" s="355" t="s">
        <v>303</v>
      </c>
      <c r="F33" s="20"/>
    </row>
    <row r="34" spans="1:6" x14ac:dyDescent="0.25">
      <c r="A34" s="20"/>
      <c r="B34" s="185">
        <v>26</v>
      </c>
      <c r="C34" s="195" t="s">
        <v>300</v>
      </c>
      <c r="D34" s="164" t="s">
        <v>518</v>
      </c>
      <c r="E34" s="355" t="s">
        <v>303</v>
      </c>
      <c r="F34" s="20"/>
    </row>
    <row r="35" spans="1:6" x14ac:dyDescent="0.25">
      <c r="A35" s="20"/>
      <c r="B35" s="185">
        <v>27</v>
      </c>
      <c r="C35" s="195" t="s">
        <v>285</v>
      </c>
      <c r="D35" s="164" t="s">
        <v>517</v>
      </c>
      <c r="E35" s="355" t="s">
        <v>303</v>
      </c>
      <c r="F35" s="20"/>
    </row>
    <row r="36" spans="1:6" x14ac:dyDescent="0.25">
      <c r="A36" s="20"/>
      <c r="B36" s="185">
        <v>28</v>
      </c>
      <c r="C36" s="195" t="s">
        <v>286</v>
      </c>
      <c r="D36" s="164" t="s">
        <v>519</v>
      </c>
      <c r="E36" s="355" t="s">
        <v>303</v>
      </c>
      <c r="F36" s="20"/>
    </row>
    <row r="37" spans="1:6" ht="22.5" x14ac:dyDescent="0.25">
      <c r="A37" s="20"/>
      <c r="B37" s="185">
        <v>29</v>
      </c>
      <c r="C37" s="195" t="s">
        <v>287</v>
      </c>
      <c r="D37" s="164" t="s">
        <v>307</v>
      </c>
      <c r="E37" s="355" t="s">
        <v>303</v>
      </c>
      <c r="F37" s="20"/>
    </row>
    <row r="38" spans="1:6" x14ac:dyDescent="0.25">
      <c r="A38" s="20"/>
      <c r="B38" s="185">
        <v>30</v>
      </c>
      <c r="C38" s="195" t="s">
        <v>301</v>
      </c>
      <c r="D38" s="153" t="s">
        <v>321</v>
      </c>
      <c r="E38" s="355" t="s">
        <v>303</v>
      </c>
      <c r="F38" s="20"/>
    </row>
    <row r="39" spans="1:6" x14ac:dyDescent="0.25">
      <c r="A39" s="20"/>
      <c r="B39" s="185">
        <v>31</v>
      </c>
      <c r="C39" s="195" t="s">
        <v>302</v>
      </c>
      <c r="D39" s="153" t="s">
        <v>321</v>
      </c>
      <c r="E39" s="355" t="s">
        <v>303</v>
      </c>
      <c r="F39" s="20"/>
    </row>
    <row r="40" spans="1:6" s="35" customFormat="1" x14ac:dyDescent="0.25">
      <c r="A40" s="41"/>
      <c r="B40" s="214"/>
      <c r="C40" s="211" t="s">
        <v>315</v>
      </c>
      <c r="D40" s="210"/>
      <c r="E40" s="356" t="s">
        <v>308</v>
      </c>
      <c r="F40" s="41"/>
    </row>
    <row r="41" spans="1:6" ht="22.5" x14ac:dyDescent="0.25">
      <c r="A41" s="20"/>
      <c r="B41" s="185">
        <v>1</v>
      </c>
      <c r="C41" s="195" t="s">
        <v>304</v>
      </c>
      <c r="D41" s="153" t="s">
        <v>321</v>
      </c>
      <c r="E41" s="355" t="s">
        <v>308</v>
      </c>
      <c r="F41" s="20"/>
    </row>
    <row r="42" spans="1:6" ht="22.5" x14ac:dyDescent="0.25">
      <c r="A42" s="20"/>
      <c r="B42" s="185">
        <v>2</v>
      </c>
      <c r="C42" s="195" t="s">
        <v>306</v>
      </c>
      <c r="D42" s="153" t="s">
        <v>307</v>
      </c>
      <c r="E42" s="355" t="s">
        <v>308</v>
      </c>
      <c r="F42" s="20"/>
    </row>
    <row r="43" spans="1:6" s="35" customFormat="1" x14ac:dyDescent="0.25">
      <c r="A43" s="41"/>
      <c r="B43" s="214"/>
      <c r="C43" s="211" t="s">
        <v>316</v>
      </c>
      <c r="D43" s="210"/>
      <c r="E43" s="356" t="s">
        <v>309</v>
      </c>
      <c r="F43" s="41"/>
    </row>
    <row r="44" spans="1:6" x14ac:dyDescent="0.25">
      <c r="A44" s="20"/>
      <c r="B44" s="185">
        <v>1</v>
      </c>
      <c r="C44" s="195" t="s">
        <v>313</v>
      </c>
      <c r="D44" s="153" t="s">
        <v>321</v>
      </c>
      <c r="E44" s="355" t="s">
        <v>309</v>
      </c>
      <c r="F44" s="20"/>
    </row>
    <row r="45" spans="1:6" x14ac:dyDescent="0.25">
      <c r="A45" s="20"/>
      <c r="B45" s="185">
        <v>2</v>
      </c>
      <c r="C45" s="195" t="s">
        <v>317</v>
      </c>
      <c r="D45" s="153" t="s">
        <v>321</v>
      </c>
      <c r="E45" s="355" t="s">
        <v>309</v>
      </c>
      <c r="F45" s="20"/>
    </row>
    <row r="46" spans="1:6" x14ac:dyDescent="0.25">
      <c r="A46" s="20"/>
      <c r="B46" s="185">
        <v>3</v>
      </c>
      <c r="C46" s="195" t="s">
        <v>318</v>
      </c>
      <c r="D46" s="153" t="s">
        <v>321</v>
      </c>
      <c r="E46" s="355" t="s">
        <v>309</v>
      </c>
      <c r="F46" s="20"/>
    </row>
    <row r="47" spans="1:6" x14ac:dyDescent="0.25">
      <c r="A47" s="20"/>
      <c r="B47" s="185">
        <v>4</v>
      </c>
      <c r="C47" s="195" t="s">
        <v>319</v>
      </c>
      <c r="D47" s="153" t="s">
        <v>321</v>
      </c>
      <c r="E47" s="355" t="s">
        <v>309</v>
      </c>
      <c r="F47" s="20"/>
    </row>
    <row r="48" spans="1:6" x14ac:dyDescent="0.25">
      <c r="A48" s="20"/>
      <c r="B48" s="185">
        <v>5</v>
      </c>
      <c r="C48" s="195" t="s">
        <v>320</v>
      </c>
      <c r="D48" s="153" t="s">
        <v>321</v>
      </c>
      <c r="E48" s="355" t="s">
        <v>309</v>
      </c>
      <c r="F48" s="20"/>
    </row>
    <row r="49" spans="1:6" s="35" customFormat="1" x14ac:dyDescent="0.25">
      <c r="A49" s="41"/>
      <c r="B49" s="214"/>
      <c r="C49" s="211" t="s">
        <v>322</v>
      </c>
      <c r="D49" s="210"/>
      <c r="E49" s="356" t="s">
        <v>310</v>
      </c>
      <c r="F49" s="41"/>
    </row>
    <row r="50" spans="1:6" x14ac:dyDescent="0.25">
      <c r="A50" s="20"/>
      <c r="B50" s="185"/>
      <c r="C50" s="212" t="s">
        <v>217</v>
      </c>
      <c r="D50" s="153"/>
      <c r="E50" s="355" t="s">
        <v>310</v>
      </c>
      <c r="F50" s="20"/>
    </row>
    <row r="51" spans="1:6" x14ac:dyDescent="0.25">
      <c r="A51" s="20"/>
      <c r="B51" s="185">
        <v>1</v>
      </c>
      <c r="C51" s="195" t="s">
        <v>324</v>
      </c>
      <c r="D51" s="153" t="s">
        <v>321</v>
      </c>
      <c r="E51" s="355" t="s">
        <v>310</v>
      </c>
      <c r="F51" s="20"/>
    </row>
    <row r="52" spans="1:6" x14ac:dyDescent="0.25">
      <c r="A52" s="20"/>
      <c r="B52" s="185">
        <v>2</v>
      </c>
      <c r="C52" s="195" t="s">
        <v>323</v>
      </c>
      <c r="D52" s="153" t="s">
        <v>321</v>
      </c>
      <c r="E52" s="355" t="s">
        <v>310</v>
      </c>
      <c r="F52" s="20"/>
    </row>
    <row r="53" spans="1:6" x14ac:dyDescent="0.25">
      <c r="A53" s="20"/>
      <c r="B53" s="185">
        <v>3</v>
      </c>
      <c r="C53" s="195" t="s">
        <v>325</v>
      </c>
      <c r="D53" s="153" t="s">
        <v>307</v>
      </c>
      <c r="E53" s="355" t="s">
        <v>310</v>
      </c>
      <c r="F53" s="20"/>
    </row>
    <row r="54" spans="1:6" x14ac:dyDescent="0.25">
      <c r="A54" s="20"/>
      <c r="B54" s="185">
        <v>4</v>
      </c>
      <c r="C54" s="195" t="s">
        <v>486</v>
      </c>
      <c r="D54" s="153" t="s">
        <v>321</v>
      </c>
      <c r="E54" s="355" t="s">
        <v>310</v>
      </c>
      <c r="F54" s="20"/>
    </row>
    <row r="55" spans="1:6" x14ac:dyDescent="0.25">
      <c r="A55" s="20"/>
      <c r="B55" s="185">
        <v>5</v>
      </c>
      <c r="C55" s="195" t="s">
        <v>487</v>
      </c>
      <c r="D55" s="153" t="s">
        <v>307</v>
      </c>
      <c r="E55" s="355" t="s">
        <v>310</v>
      </c>
      <c r="F55" s="20"/>
    </row>
    <row r="56" spans="1:6" x14ac:dyDescent="0.25">
      <c r="A56" s="20"/>
      <c r="B56" s="185"/>
      <c r="C56" s="212" t="s">
        <v>218</v>
      </c>
      <c r="D56" s="153" t="s">
        <v>321</v>
      </c>
      <c r="E56" s="355" t="s">
        <v>310</v>
      </c>
      <c r="F56" s="20"/>
    </row>
    <row r="57" spans="1:6" x14ac:dyDescent="0.25">
      <c r="A57" s="20"/>
      <c r="B57" s="185"/>
      <c r="C57" s="212" t="s">
        <v>219</v>
      </c>
      <c r="D57" s="153" t="s">
        <v>321</v>
      </c>
      <c r="E57" s="355" t="s">
        <v>310</v>
      </c>
      <c r="F57" s="20"/>
    </row>
    <row r="58" spans="1:6" x14ac:dyDescent="0.25">
      <c r="A58" s="20"/>
      <c r="B58" s="215"/>
      <c r="C58" s="211" t="s">
        <v>326</v>
      </c>
      <c r="D58" s="213" t="s">
        <v>321</v>
      </c>
      <c r="E58" s="356" t="s">
        <v>311</v>
      </c>
      <c r="F58" s="20"/>
    </row>
    <row r="59" spans="1:6" x14ac:dyDescent="0.25">
      <c r="A59" s="20"/>
      <c r="B59" s="215"/>
      <c r="C59" s="211" t="s">
        <v>327</v>
      </c>
      <c r="D59" s="213"/>
      <c r="E59" s="356" t="s">
        <v>331</v>
      </c>
      <c r="F59" s="20"/>
    </row>
    <row r="60" spans="1:6" ht="22.5" x14ac:dyDescent="0.25">
      <c r="A60" s="20"/>
      <c r="B60" s="185">
        <v>1</v>
      </c>
      <c r="C60" s="195" t="s">
        <v>488</v>
      </c>
      <c r="D60" s="153" t="s">
        <v>321</v>
      </c>
      <c r="E60" s="355" t="s">
        <v>331</v>
      </c>
      <c r="F60" s="20"/>
    </row>
    <row r="61" spans="1:6" ht="22.5" x14ac:dyDescent="0.25">
      <c r="A61" s="20"/>
      <c r="B61" s="185">
        <v>2</v>
      </c>
      <c r="C61" s="195" t="s">
        <v>489</v>
      </c>
      <c r="D61" s="153" t="s">
        <v>321</v>
      </c>
      <c r="E61" s="355" t="s">
        <v>331</v>
      </c>
      <c r="F61" s="20"/>
    </row>
    <row r="62" spans="1:6" ht="33.75" x14ac:dyDescent="0.25">
      <c r="A62" s="20"/>
      <c r="B62" s="185">
        <v>3</v>
      </c>
      <c r="C62" s="195" t="s">
        <v>328</v>
      </c>
      <c r="D62" s="153" t="s">
        <v>321</v>
      </c>
      <c r="E62" s="355" t="s">
        <v>331</v>
      </c>
      <c r="F62" s="20"/>
    </row>
    <row r="63" spans="1:6" ht="101.25" x14ac:dyDescent="0.25">
      <c r="A63" s="20"/>
      <c r="B63" s="185">
        <v>4</v>
      </c>
      <c r="C63" s="195" t="s">
        <v>329</v>
      </c>
      <c r="D63" s="153" t="s">
        <v>520</v>
      </c>
      <c r="E63" s="355" t="s">
        <v>331</v>
      </c>
      <c r="F63" s="20"/>
    </row>
    <row r="64" spans="1:6" x14ac:dyDescent="0.25">
      <c r="A64" s="20"/>
      <c r="B64" s="185"/>
      <c r="C64" s="351" t="s">
        <v>330</v>
      </c>
      <c r="D64" s="153" t="s">
        <v>321</v>
      </c>
      <c r="E64" s="355" t="s">
        <v>312</v>
      </c>
      <c r="F64" s="20"/>
    </row>
    <row r="65" spans="1:6" x14ac:dyDescent="0.25">
      <c r="A65" s="20"/>
      <c r="B65" s="185"/>
      <c r="C65" s="212" t="s">
        <v>335</v>
      </c>
      <c r="D65" s="153" t="s">
        <v>463</v>
      </c>
      <c r="E65" s="355" t="s">
        <v>604</v>
      </c>
      <c r="F65" s="20"/>
    </row>
    <row r="66" spans="1:6" ht="213.75" x14ac:dyDescent="0.25">
      <c r="A66" s="20"/>
      <c r="B66" s="185"/>
      <c r="C66" s="212" t="s">
        <v>340</v>
      </c>
      <c r="D66" s="153" t="s">
        <v>490</v>
      </c>
      <c r="E66" s="355" t="s">
        <v>604</v>
      </c>
      <c r="F66" s="20"/>
    </row>
    <row r="67" spans="1:6" x14ac:dyDescent="0.25">
      <c r="A67" s="20"/>
      <c r="B67" s="185"/>
      <c r="C67" s="212" t="s">
        <v>337</v>
      </c>
      <c r="D67" s="153" t="s">
        <v>321</v>
      </c>
      <c r="E67" s="355" t="s">
        <v>333</v>
      </c>
      <c r="F67" s="20"/>
    </row>
    <row r="68" spans="1:6" x14ac:dyDescent="0.25">
      <c r="A68" s="20"/>
      <c r="B68" s="185"/>
      <c r="C68" s="212" t="s">
        <v>338</v>
      </c>
      <c r="D68" s="153" t="s">
        <v>321</v>
      </c>
      <c r="E68" s="355" t="s">
        <v>334</v>
      </c>
      <c r="F68" s="20"/>
    </row>
    <row r="69" spans="1:6" ht="79.5" thickBot="1" x14ac:dyDescent="0.3">
      <c r="A69" s="20"/>
      <c r="B69" s="196"/>
      <c r="C69" s="352" t="s">
        <v>339</v>
      </c>
      <c r="D69" s="353" t="s">
        <v>491</v>
      </c>
      <c r="E69" s="357" t="s">
        <v>334</v>
      </c>
      <c r="F69" s="20"/>
    </row>
    <row r="70" spans="1:6" x14ac:dyDescent="0.25">
      <c r="A70" s="20"/>
      <c r="B70" s="52"/>
      <c r="C70" s="54"/>
      <c r="D70" s="52"/>
      <c r="E70" s="55"/>
      <c r="F70" s="20"/>
    </row>
    <row r="71" spans="1:6" ht="37.15" customHeight="1" x14ac:dyDescent="0.25">
      <c r="A71" s="20"/>
      <c r="B71" s="1447" t="s">
        <v>154</v>
      </c>
      <c r="C71" s="1459"/>
      <c r="D71" s="43"/>
      <c r="E71" s="43"/>
      <c r="F71" s="20"/>
    </row>
  </sheetData>
  <mergeCells count="1">
    <mergeCell ref="B71:C71"/>
  </mergeCells>
  <hyperlinks>
    <hyperlink ref="E3" location="СОДЕРЖАНИЕ!A1" display="Назад в СОДЕРЖАНИЕ "/>
    <hyperlink ref="E8" location="'Водосточные системы (1)'!A1" display="Таблица № 1"/>
    <hyperlink ref="E9" location="'Водосточные системы (1)'!A1" display="Таблица № 1"/>
    <hyperlink ref="E40" location="'Софиты (2)'!A1" display="Таблица № 2"/>
    <hyperlink ref="E41" location="'Софиты (2)'!A1" display="Таблица № 2"/>
    <hyperlink ref="E42" location="'Софиты (2)'!A1" display="Таблица № 2"/>
    <hyperlink ref="E43" location="'ФАСАДЫ (3)'!A1" display="Таблица № 3"/>
    <hyperlink ref="E44" location="'ФАСАДЫ (3)'!A1" display="Таблица № 3"/>
    <hyperlink ref="E45:E48" location="'ФАСАДЫ (3)'!A1" display="Таблица № 3"/>
    <hyperlink ref="E50" location="'Комп. к Софитам_Фасадам (4)'!A1" display="Таблица № 4"/>
    <hyperlink ref="E51:E57" location="'Комп. к Софитам_Фасадам (4)'!A1" display="Таблица № 4"/>
    <hyperlink ref="E58" location="'Подсистема (6)'!A1" display="Таблица № 6"/>
    <hyperlink ref="E59" location="'Металлочерепица (9)'!A1" display="Таблица № 9"/>
    <hyperlink ref="E64" location="'Фартуки (гладкие листы) (7)'!A1" display="Таблица № 7"/>
    <hyperlink ref="E65" location="'Комплектующие для кровли (11)'!A1" display="Таблица № 10"/>
    <hyperlink ref="E67" location="'Комплектующие для ВС (12)'!A1" display="Таблица № 12"/>
    <hyperlink ref="E68" location="'Модульные ограждения (13)'!A1" display="Таблица № 14"/>
    <hyperlink ref="E69" location="'Демонстрационные материалы (14)'!A1" display="Таблица № 14"/>
    <hyperlink ref="E8:E39" location="'Водосточные системы (2)'!A1" display="Таблица № 2"/>
    <hyperlink ref="E40:E42" location="'Софиты (3)'!A1" display="Таблица № 3"/>
    <hyperlink ref="E50:E57" location="'Комп. к Софитам_Фасадам (5)'!A1" display="Таблица № 5"/>
    <hyperlink ref="E49" location="'Комп. к Софитам_Фасадам (4)'!A1" display="Таблица № 4"/>
    <hyperlink ref="E60:E63" location="'Металлочерепица (9)'!A1" display="Таблица № 9"/>
    <hyperlink ref="E66" location="'Комплектующие для кровли (11)'!A1" display="Таблица № 10"/>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19"/>
  <sheetViews>
    <sheetView zoomScaleNormal="100" zoomScaleSheetLayoutView="130" workbookViewId="0">
      <selection activeCell="D60" sqref="D60"/>
    </sheetView>
  </sheetViews>
  <sheetFormatPr defaultColWidth="8.7109375" defaultRowHeight="15" x14ac:dyDescent="0.25"/>
  <cols>
    <col min="1" max="1" width="8.7109375" style="25"/>
    <col min="2" max="2" width="2.42578125" style="25" customWidth="1"/>
    <col min="3" max="16384" width="8.7109375" style="25"/>
  </cols>
  <sheetData>
    <row r="1" spans="1:13" x14ac:dyDescent="0.25">
      <c r="A1" s="20"/>
      <c r="B1" s="20"/>
      <c r="C1" s="20"/>
      <c r="D1" s="20"/>
      <c r="E1" s="20"/>
      <c r="F1" s="20"/>
      <c r="G1" s="20"/>
      <c r="H1" s="20"/>
      <c r="I1" s="20"/>
      <c r="J1" s="20"/>
      <c r="K1" s="20"/>
      <c r="L1" s="20"/>
      <c r="M1" s="20"/>
    </row>
    <row r="2" spans="1:13" x14ac:dyDescent="0.25">
      <c r="A2" s="20"/>
      <c r="B2" s="20"/>
      <c r="C2" s="21"/>
      <c r="D2" s="20"/>
      <c r="E2" s="20"/>
      <c r="F2" s="20"/>
      <c r="G2" s="20"/>
      <c r="H2" s="20"/>
      <c r="I2" s="20"/>
      <c r="J2" s="20"/>
      <c r="K2" s="22" t="s">
        <v>191</v>
      </c>
      <c r="L2" s="20"/>
      <c r="M2" s="20"/>
    </row>
    <row r="3" spans="1:13" x14ac:dyDescent="0.25">
      <c r="A3" s="20"/>
      <c r="B3" s="20" t="s">
        <v>239</v>
      </c>
      <c r="C3" s="20"/>
      <c r="D3" s="20"/>
      <c r="E3" s="20"/>
      <c r="F3" s="20"/>
      <c r="G3" s="20"/>
      <c r="H3" s="20"/>
      <c r="I3" s="20"/>
      <c r="J3" s="20"/>
      <c r="K3" s="20"/>
      <c r="L3" s="20"/>
      <c r="M3" s="20"/>
    </row>
    <row r="4" spans="1:13" x14ac:dyDescent="0.25">
      <c r="A4" s="20"/>
      <c r="B4" s="20"/>
      <c r="C4" s="20"/>
      <c r="D4" s="20"/>
      <c r="E4" s="20"/>
      <c r="F4" s="20"/>
      <c r="G4" s="20"/>
      <c r="H4" s="20"/>
      <c r="I4" s="20"/>
      <c r="J4" s="20"/>
      <c r="K4" s="20"/>
      <c r="L4" s="20"/>
      <c r="M4" s="20"/>
    </row>
    <row r="5" spans="1:13" x14ac:dyDescent="0.25">
      <c r="A5" s="20" t="s">
        <v>273</v>
      </c>
      <c r="B5" s="20"/>
      <c r="C5" s="20"/>
      <c r="D5" s="20"/>
      <c r="E5" s="20"/>
      <c r="F5" s="20"/>
      <c r="G5" s="20"/>
      <c r="H5" s="20"/>
      <c r="I5" s="20"/>
      <c r="J5" s="20"/>
      <c r="K5" s="20"/>
      <c r="L5" s="20"/>
      <c r="M5" s="20"/>
    </row>
    <row r="6" spans="1:13" x14ac:dyDescent="0.25">
      <c r="A6" s="20"/>
      <c r="B6" s="20" t="s">
        <v>240</v>
      </c>
      <c r="C6" s="20" t="s">
        <v>274</v>
      </c>
      <c r="D6" s="20"/>
      <c r="E6" s="20"/>
      <c r="F6" s="20"/>
      <c r="G6" s="20"/>
      <c r="H6" s="20"/>
      <c r="I6" s="20"/>
      <c r="J6" s="20"/>
      <c r="K6" s="20"/>
      <c r="L6" s="20"/>
      <c r="M6" s="20"/>
    </row>
    <row r="7" spans="1:13" x14ac:dyDescent="0.25">
      <c r="A7" s="20"/>
      <c r="B7" s="20" t="s">
        <v>275</v>
      </c>
      <c r="C7" s="20" t="s">
        <v>276</v>
      </c>
      <c r="D7" s="20"/>
      <c r="E7" s="20"/>
      <c r="F7" s="20"/>
      <c r="G7" s="20"/>
      <c r="H7" s="20"/>
      <c r="I7" s="20"/>
      <c r="J7" s="20"/>
      <c r="K7" s="20"/>
      <c r="L7" s="20"/>
      <c r="M7" s="20"/>
    </row>
    <row r="8" spans="1:13" x14ac:dyDescent="0.25">
      <c r="A8" s="20"/>
      <c r="B8" s="20" t="s">
        <v>277</v>
      </c>
      <c r="C8" s="20" t="s">
        <v>278</v>
      </c>
      <c r="D8" s="20"/>
      <c r="E8" s="20"/>
      <c r="F8" s="20"/>
      <c r="G8" s="20"/>
      <c r="H8" s="20"/>
      <c r="I8" s="20"/>
      <c r="J8" s="20"/>
      <c r="K8" s="20"/>
      <c r="L8" s="20"/>
      <c r="M8" s="20"/>
    </row>
    <row r="9" spans="1:13" x14ac:dyDescent="0.25">
      <c r="A9" s="20"/>
      <c r="B9" s="20"/>
      <c r="C9" s="20"/>
      <c r="D9" s="20"/>
      <c r="E9" s="20"/>
      <c r="F9" s="20"/>
      <c r="G9" s="20"/>
      <c r="H9" s="20"/>
      <c r="I9" s="20"/>
      <c r="J9" s="20"/>
      <c r="K9" s="20"/>
      <c r="L9" s="20"/>
      <c r="M9" s="20"/>
    </row>
    <row r="10" spans="1:13" x14ac:dyDescent="0.25">
      <c r="A10" s="20"/>
      <c r="B10" s="20"/>
      <c r="C10" s="20"/>
      <c r="D10" s="20"/>
      <c r="E10" s="20"/>
      <c r="F10" s="20"/>
      <c r="G10" s="20"/>
      <c r="H10" s="20"/>
      <c r="I10" s="20"/>
      <c r="J10" s="20"/>
      <c r="K10" s="20"/>
      <c r="L10" s="20"/>
      <c r="M10" s="20"/>
    </row>
    <row r="11" spans="1:13" x14ac:dyDescent="0.25">
      <c r="A11" s="20"/>
      <c r="B11" s="20"/>
      <c r="C11" s="20"/>
      <c r="D11" s="20"/>
      <c r="E11" s="20"/>
      <c r="F11" s="20"/>
      <c r="G11" s="20"/>
      <c r="H11" s="20"/>
      <c r="I11" s="20"/>
      <c r="J11" s="20"/>
      <c r="K11" s="20"/>
      <c r="L11" s="20"/>
      <c r="M11" s="20"/>
    </row>
    <row r="12" spans="1:13" x14ac:dyDescent="0.25">
      <c r="A12" s="20"/>
      <c r="B12" s="20"/>
      <c r="C12" s="20"/>
      <c r="D12" s="20"/>
      <c r="E12" s="20"/>
      <c r="F12" s="20"/>
      <c r="G12" s="20"/>
      <c r="H12" s="20"/>
      <c r="I12" s="20"/>
      <c r="J12" s="20"/>
      <c r="K12" s="20"/>
      <c r="L12" s="20"/>
      <c r="M12" s="20"/>
    </row>
    <row r="13" spans="1:13" x14ac:dyDescent="0.25">
      <c r="A13" s="20"/>
      <c r="B13" s="20"/>
      <c r="C13" s="20"/>
      <c r="D13" s="20"/>
      <c r="E13" s="20"/>
      <c r="F13" s="20"/>
      <c r="G13" s="20"/>
      <c r="H13" s="20"/>
      <c r="I13" s="20"/>
      <c r="J13" s="20"/>
      <c r="K13" s="20"/>
      <c r="L13" s="20"/>
      <c r="M13" s="20"/>
    </row>
    <row r="14" spans="1:13" x14ac:dyDescent="0.25">
      <c r="A14" s="20"/>
      <c r="B14" s="20"/>
      <c r="C14" s="20"/>
      <c r="D14" s="20"/>
      <c r="E14" s="20"/>
      <c r="F14" s="20"/>
      <c r="G14" s="20"/>
      <c r="H14" s="20"/>
      <c r="I14" s="20"/>
      <c r="J14" s="20"/>
      <c r="K14" s="20"/>
      <c r="L14" s="20"/>
      <c r="M14" s="20"/>
    </row>
    <row r="15" spans="1:13" x14ac:dyDescent="0.25">
      <c r="A15" s="20"/>
      <c r="B15" s="20"/>
      <c r="C15" s="20"/>
      <c r="D15" s="20"/>
      <c r="E15" s="20"/>
      <c r="F15" s="20"/>
      <c r="G15" s="20"/>
      <c r="H15" s="20"/>
      <c r="I15" s="20"/>
      <c r="J15" s="20"/>
      <c r="K15" s="20"/>
      <c r="L15" s="20"/>
      <c r="M15" s="20"/>
    </row>
    <row r="16" spans="1:13" x14ac:dyDescent="0.25">
      <c r="A16" s="20"/>
      <c r="B16" s="20"/>
      <c r="C16" s="20"/>
      <c r="D16" s="20"/>
      <c r="E16" s="20"/>
      <c r="F16" s="20"/>
      <c r="G16" s="20"/>
      <c r="H16" s="20"/>
      <c r="I16" s="20"/>
      <c r="J16" s="20"/>
      <c r="K16" s="20"/>
      <c r="L16" s="20"/>
      <c r="M16" s="20"/>
    </row>
    <row r="17" spans="1:13" x14ac:dyDescent="0.25">
      <c r="A17" s="20"/>
      <c r="B17" s="20"/>
      <c r="C17" s="20"/>
      <c r="D17" s="20"/>
      <c r="E17" s="20"/>
      <c r="F17" s="20"/>
      <c r="G17" s="20"/>
      <c r="H17" s="20"/>
      <c r="I17" s="20"/>
      <c r="J17" s="20"/>
      <c r="K17" s="20"/>
      <c r="L17" s="20"/>
      <c r="M17" s="20"/>
    </row>
    <row r="18" spans="1:13" x14ac:dyDescent="0.25">
      <c r="A18" s="20"/>
      <c r="B18" s="20"/>
      <c r="C18" s="20"/>
      <c r="D18" s="20"/>
      <c r="E18" s="20"/>
      <c r="F18" s="20"/>
      <c r="G18" s="20"/>
      <c r="H18" s="20"/>
      <c r="I18" s="20"/>
      <c r="J18" s="20"/>
      <c r="K18" s="20"/>
      <c r="L18" s="20"/>
      <c r="M18" s="20"/>
    </row>
    <row r="19" spans="1:13" x14ac:dyDescent="0.25">
      <c r="A19" s="20"/>
      <c r="B19" s="20"/>
      <c r="C19" s="20"/>
      <c r="D19" s="20"/>
      <c r="E19" s="20"/>
      <c r="F19" s="20"/>
      <c r="G19" s="20"/>
      <c r="H19" s="20"/>
      <c r="I19" s="20"/>
      <c r="J19" s="20"/>
      <c r="K19" s="20"/>
      <c r="L19" s="20"/>
      <c r="M19" s="20"/>
    </row>
  </sheetData>
  <hyperlinks>
    <hyperlink ref="K2" location="СОДЕРЖАНИЕ!A1" display="Назад в СОДЕРЖАНИЕ "/>
  </hyperlinks>
  <pageMargins left="0.7" right="0.7" top="0.75" bottom="0.75" header="0.3" footer="0.3"/>
  <pageSetup paperSize="9"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63"/>
  <sheetViews>
    <sheetView showGridLines="0" zoomScale="90" zoomScaleNormal="90" zoomScaleSheetLayoutView="100" workbookViewId="0">
      <pane xSplit="9" ySplit="5" topLeftCell="J6" activePane="bottomRight" state="frozen"/>
      <selection pane="topRight" activeCell="J1" sqref="J1"/>
      <selection pane="bottomLeft" activeCell="A6" sqref="A6"/>
      <selection pane="bottomRight" activeCell="U19" sqref="U19"/>
    </sheetView>
  </sheetViews>
  <sheetFormatPr defaultColWidth="8.7109375" defaultRowHeight="15" x14ac:dyDescent="0.25"/>
  <cols>
    <col min="1" max="1" width="4.28515625" style="25" customWidth="1"/>
    <col min="2" max="2" width="10.7109375" style="25" customWidth="1"/>
    <col min="3" max="3" width="11.7109375" style="25" customWidth="1"/>
    <col min="4" max="4" width="16.28515625" style="25" customWidth="1"/>
    <col min="5" max="5" width="7" style="25" customWidth="1"/>
    <col min="6" max="6" width="22.7109375" style="254" customWidth="1"/>
    <col min="7" max="7" width="8.5703125" style="25" customWidth="1"/>
    <col min="8" max="8" width="5.5703125" style="25" customWidth="1"/>
    <col min="9" max="9" width="1.28515625" style="25" customWidth="1"/>
    <col min="10" max="10" width="17.7109375" style="25" customWidth="1"/>
    <col min="11" max="11" width="18.28515625" style="25" customWidth="1"/>
    <col min="12" max="12" width="17.140625" style="25" hidden="1" customWidth="1"/>
    <col min="13" max="13" width="20.140625" style="25" customWidth="1"/>
    <col min="14" max="14" width="19.7109375" style="25" customWidth="1"/>
    <col min="15" max="15" width="20.28515625" style="25" customWidth="1"/>
    <col min="16" max="17" width="20.5703125" style="25" customWidth="1"/>
    <col min="18" max="18" width="20.7109375" style="25" customWidth="1"/>
    <col min="19" max="19" width="4.42578125" style="25" customWidth="1"/>
    <col min="20" max="16384" width="8.7109375" style="25"/>
  </cols>
  <sheetData>
    <row r="1" spans="1:19" ht="16.5" thickBot="1" x14ac:dyDescent="0.3">
      <c r="A1" s="454" t="s">
        <v>645</v>
      </c>
      <c r="B1" s="383"/>
      <c r="C1"/>
      <c r="D1"/>
      <c r="E1"/>
      <c r="F1" s="370"/>
      <c r="G1"/>
      <c r="H1"/>
      <c r="I1" s="420"/>
      <c r="J1" s="455"/>
      <c r="K1" s="455"/>
      <c r="L1" s="455"/>
      <c r="M1" s="455"/>
      <c r="N1" s="20"/>
      <c r="O1" s="20"/>
      <c r="P1" s="20"/>
      <c r="Q1" s="20"/>
      <c r="R1" s="22" t="s">
        <v>191</v>
      </c>
      <c r="S1" s="20"/>
    </row>
    <row r="2" spans="1:19" x14ac:dyDescent="0.25">
      <c r="A2" s="1462" t="s">
        <v>0</v>
      </c>
      <c r="B2" s="1465" t="s">
        <v>699</v>
      </c>
      <c r="C2" s="1505" t="s">
        <v>79</v>
      </c>
      <c r="D2" s="1505" t="s">
        <v>80</v>
      </c>
      <c r="E2" s="1465" t="s">
        <v>700</v>
      </c>
      <c r="F2" s="1471" t="s">
        <v>701</v>
      </c>
      <c r="G2" s="1465" t="s">
        <v>702</v>
      </c>
      <c r="H2" s="1465" t="s">
        <v>703</v>
      </c>
      <c r="I2" s="853"/>
      <c r="J2" s="1505" t="s">
        <v>81</v>
      </c>
      <c r="K2" s="1505"/>
      <c r="L2" s="1505"/>
      <c r="M2" s="1505"/>
      <c r="N2" s="1505"/>
      <c r="O2" s="1505"/>
      <c r="P2" s="1505"/>
      <c r="Q2" s="1506"/>
      <c r="R2" s="1507"/>
      <c r="S2" s="41"/>
    </row>
    <row r="3" spans="1:19" ht="26.25" customHeight="1" x14ac:dyDescent="0.25">
      <c r="A3" s="1463"/>
      <c r="B3" s="1466"/>
      <c r="C3" s="1508"/>
      <c r="D3" s="1508"/>
      <c r="E3" s="1466"/>
      <c r="F3" s="1472"/>
      <c r="G3" s="1466"/>
      <c r="H3" s="1466"/>
      <c r="I3" s="854"/>
      <c r="J3" s="1508" t="s">
        <v>480</v>
      </c>
      <c r="K3" s="1508" t="s">
        <v>704</v>
      </c>
      <c r="L3" s="1508" t="s">
        <v>705</v>
      </c>
      <c r="M3" s="1508" t="s">
        <v>746</v>
      </c>
      <c r="N3" s="1508" t="s">
        <v>82</v>
      </c>
      <c r="O3" s="1508" t="s">
        <v>706</v>
      </c>
      <c r="P3" s="1460" t="s">
        <v>707</v>
      </c>
      <c r="Q3" s="1460" t="s">
        <v>708</v>
      </c>
      <c r="R3" s="1494" t="s">
        <v>767</v>
      </c>
      <c r="S3" s="41"/>
    </row>
    <row r="4" spans="1:19" ht="26.25" customHeight="1" thickBot="1" x14ac:dyDescent="0.3">
      <c r="A4" s="1464"/>
      <c r="B4" s="1461"/>
      <c r="C4" s="1509"/>
      <c r="D4" s="1509"/>
      <c r="E4" s="1461"/>
      <c r="F4" s="1473"/>
      <c r="G4" s="1461"/>
      <c r="H4" s="1461"/>
      <c r="I4" s="855"/>
      <c r="J4" s="1509"/>
      <c r="K4" s="1509"/>
      <c r="L4" s="1509"/>
      <c r="M4" s="1509"/>
      <c r="N4" s="1509"/>
      <c r="O4" s="1509"/>
      <c r="P4" s="1461"/>
      <c r="Q4" s="1461"/>
      <c r="R4" s="1495"/>
      <c r="S4" s="41"/>
    </row>
    <row r="5" spans="1:19" ht="15.75" thickBot="1" x14ac:dyDescent="0.3">
      <c r="A5" s="1496" t="s">
        <v>83</v>
      </c>
      <c r="B5" s="1497"/>
      <c r="C5" s="1498"/>
      <c r="D5" s="1498"/>
      <c r="E5" s="1498"/>
      <c r="F5" s="1498"/>
      <c r="G5" s="1498"/>
      <c r="H5" s="1498"/>
      <c r="I5" s="1498"/>
      <c r="J5" s="1498"/>
      <c r="K5" s="1498"/>
      <c r="L5" s="1498"/>
      <c r="M5" s="1498"/>
      <c r="N5" s="1498"/>
      <c r="O5" s="1498"/>
      <c r="P5" s="1498"/>
      <c r="Q5" s="1499"/>
      <c r="R5" s="1500"/>
      <c r="S5" s="20"/>
    </row>
    <row r="6" spans="1:19" x14ac:dyDescent="0.25">
      <c r="A6" s="1480">
        <v>1</v>
      </c>
      <c r="B6" s="1501"/>
      <c r="C6" s="1486" t="s">
        <v>72</v>
      </c>
      <c r="D6" s="1489" t="s">
        <v>709</v>
      </c>
      <c r="E6" s="857" t="s">
        <v>710</v>
      </c>
      <c r="F6" s="858" t="s">
        <v>711</v>
      </c>
      <c r="G6" s="857">
        <v>140</v>
      </c>
      <c r="H6" s="859">
        <v>0.45</v>
      </c>
      <c r="I6" s="857"/>
      <c r="J6" s="857"/>
      <c r="K6" s="857"/>
      <c r="L6" s="857"/>
      <c r="M6" s="857"/>
      <c r="N6" s="860" t="s">
        <v>844</v>
      </c>
      <c r="O6" s="860" t="s">
        <v>844</v>
      </c>
      <c r="P6" s="860" t="s">
        <v>844</v>
      </c>
      <c r="Q6" s="860" t="s">
        <v>844</v>
      </c>
      <c r="R6" s="861"/>
      <c r="S6" s="20"/>
    </row>
    <row r="7" spans="1:19" x14ac:dyDescent="0.25">
      <c r="A7" s="1481"/>
      <c r="B7" s="1502"/>
      <c r="C7" s="1487"/>
      <c r="D7" s="1490"/>
      <c r="E7" s="1474" t="s">
        <v>710</v>
      </c>
      <c r="F7" s="1492" t="s">
        <v>711</v>
      </c>
      <c r="G7" s="1474">
        <v>140</v>
      </c>
      <c r="H7" s="1469">
        <v>0.5</v>
      </c>
      <c r="I7" s="862"/>
      <c r="J7" s="1474"/>
      <c r="K7" s="1474"/>
      <c r="L7" s="1474"/>
      <c r="M7" s="1474"/>
      <c r="N7" s="1478"/>
      <c r="O7" s="863" t="s">
        <v>845</v>
      </c>
      <c r="P7" s="1478"/>
      <c r="Q7" s="1478"/>
      <c r="R7" s="1510"/>
      <c r="S7" s="20"/>
    </row>
    <row r="8" spans="1:19" x14ac:dyDescent="0.25">
      <c r="A8" s="1481"/>
      <c r="B8" s="1502"/>
      <c r="C8" s="1504"/>
      <c r="D8" s="1474"/>
      <c r="E8" s="1475"/>
      <c r="F8" s="1493"/>
      <c r="G8" s="1475"/>
      <c r="H8" s="1470"/>
      <c r="I8" s="864"/>
      <c r="J8" s="1475"/>
      <c r="K8" s="1475"/>
      <c r="L8" s="1475"/>
      <c r="M8" s="1475"/>
      <c r="N8" s="1479"/>
      <c r="O8" s="865" t="s">
        <v>846</v>
      </c>
      <c r="P8" s="1479"/>
      <c r="Q8" s="1479"/>
      <c r="R8" s="1511"/>
      <c r="S8" s="20"/>
    </row>
    <row r="9" spans="1:19" ht="15.75" thickBot="1" x14ac:dyDescent="0.3">
      <c r="A9" s="1481"/>
      <c r="B9" s="1503"/>
      <c r="C9" s="1488"/>
      <c r="D9" s="1491"/>
      <c r="E9" s="866" t="s">
        <v>723</v>
      </c>
      <c r="F9" s="867" t="s">
        <v>712</v>
      </c>
      <c r="G9" s="868">
        <v>180</v>
      </c>
      <c r="H9" s="868">
        <v>0.5</v>
      </c>
      <c r="I9" s="868"/>
      <c r="J9" s="890"/>
      <c r="K9" s="868"/>
      <c r="L9" s="868"/>
      <c r="M9" s="868"/>
      <c r="N9" s="868"/>
      <c r="O9" s="868"/>
      <c r="P9" s="868"/>
      <c r="Q9" s="868"/>
      <c r="R9" s="870"/>
      <c r="S9" s="20"/>
    </row>
    <row r="10" spans="1:19" ht="15.75" thickBot="1" x14ac:dyDescent="0.3">
      <c r="A10" s="1482"/>
      <c r="B10" s="456"/>
      <c r="C10" s="871" t="s">
        <v>545</v>
      </c>
      <c r="D10" s="872" t="s">
        <v>713</v>
      </c>
      <c r="E10" s="873" t="s">
        <v>714</v>
      </c>
      <c r="F10" s="874" t="s">
        <v>715</v>
      </c>
      <c r="G10" s="873">
        <v>275</v>
      </c>
      <c r="H10" s="873">
        <v>0.5</v>
      </c>
      <c r="I10" s="873"/>
      <c r="J10" s="873"/>
      <c r="K10" s="875"/>
      <c r="L10" s="873"/>
      <c r="M10" s="873"/>
      <c r="N10" s="872"/>
      <c r="O10" s="872"/>
      <c r="P10" s="872"/>
      <c r="Q10" s="872"/>
      <c r="R10" s="876"/>
      <c r="S10" s="20"/>
    </row>
    <row r="11" spans="1:19" x14ac:dyDescent="0.25">
      <c r="A11" s="1480">
        <v>2</v>
      </c>
      <c r="B11" s="1483"/>
      <c r="C11" s="1486" t="s">
        <v>71</v>
      </c>
      <c r="D11" s="1489" t="s">
        <v>716</v>
      </c>
      <c r="E11" s="857" t="s">
        <v>710</v>
      </c>
      <c r="F11" s="858" t="s">
        <v>711</v>
      </c>
      <c r="G11" s="857">
        <v>140</v>
      </c>
      <c r="H11" s="859">
        <v>0.45</v>
      </c>
      <c r="I11" s="857"/>
      <c r="J11" s="857"/>
      <c r="K11" s="857"/>
      <c r="L11" s="857" t="s">
        <v>17</v>
      </c>
      <c r="M11" s="857"/>
      <c r="N11" s="860" t="s">
        <v>844</v>
      </c>
      <c r="O11" s="860" t="s">
        <v>844</v>
      </c>
      <c r="P11" s="860" t="s">
        <v>844</v>
      </c>
      <c r="Q11" s="877"/>
      <c r="R11" s="861"/>
      <c r="S11" s="20"/>
    </row>
    <row r="12" spans="1:19" x14ac:dyDescent="0.25">
      <c r="A12" s="1481"/>
      <c r="B12" s="1484"/>
      <c r="C12" s="1487"/>
      <c r="D12" s="1490"/>
      <c r="E12" s="878" t="s">
        <v>710</v>
      </c>
      <c r="F12" s="879" t="s">
        <v>727</v>
      </c>
      <c r="G12" s="878">
        <v>140</v>
      </c>
      <c r="H12" s="878">
        <v>0.45</v>
      </c>
      <c r="I12" s="862"/>
      <c r="J12" s="862"/>
      <c r="K12" s="862"/>
      <c r="L12" s="862"/>
      <c r="M12" s="862"/>
      <c r="N12" s="880" t="s">
        <v>844</v>
      </c>
      <c r="O12" s="880" t="s">
        <v>844</v>
      </c>
      <c r="P12" s="880" t="s">
        <v>844</v>
      </c>
      <c r="Q12" s="862"/>
      <c r="R12" s="881"/>
      <c r="S12" s="20"/>
    </row>
    <row r="13" spans="1:19" x14ac:dyDescent="0.25">
      <c r="A13" s="1481"/>
      <c r="B13" s="1484"/>
      <c r="C13" s="1487"/>
      <c r="D13" s="1490"/>
      <c r="E13" s="1474" t="s">
        <v>710</v>
      </c>
      <c r="F13" s="1492" t="s">
        <v>711</v>
      </c>
      <c r="G13" s="1474">
        <v>140</v>
      </c>
      <c r="H13" s="1469">
        <v>0.5</v>
      </c>
      <c r="I13" s="862"/>
      <c r="J13" s="1474"/>
      <c r="K13" s="1474"/>
      <c r="L13" s="862"/>
      <c r="M13" s="1476"/>
      <c r="N13" s="1478"/>
      <c r="O13" s="863" t="s">
        <v>845</v>
      </c>
      <c r="P13" s="1478"/>
      <c r="Q13" s="1478"/>
      <c r="R13" s="1510"/>
      <c r="S13" s="20"/>
    </row>
    <row r="14" spans="1:19" x14ac:dyDescent="0.25">
      <c r="A14" s="1481"/>
      <c r="B14" s="1484"/>
      <c r="C14" s="1487"/>
      <c r="D14" s="1490"/>
      <c r="E14" s="1475"/>
      <c r="F14" s="1493"/>
      <c r="G14" s="1475"/>
      <c r="H14" s="1470"/>
      <c r="I14" s="864"/>
      <c r="J14" s="1475"/>
      <c r="K14" s="1475"/>
      <c r="L14" s="864"/>
      <c r="M14" s="1477"/>
      <c r="N14" s="1479"/>
      <c r="O14" s="865" t="s">
        <v>846</v>
      </c>
      <c r="P14" s="1479"/>
      <c r="Q14" s="1479"/>
      <c r="R14" s="1511"/>
      <c r="S14" s="20"/>
    </row>
    <row r="15" spans="1:19" x14ac:dyDescent="0.25">
      <c r="A15" s="1481"/>
      <c r="B15" s="1484"/>
      <c r="C15" s="1487"/>
      <c r="D15" s="1490"/>
      <c r="E15" s="878" t="s">
        <v>710</v>
      </c>
      <c r="F15" s="879" t="s">
        <v>727</v>
      </c>
      <c r="G15" s="878">
        <v>140</v>
      </c>
      <c r="H15" s="878">
        <v>0.5</v>
      </c>
      <c r="I15" s="862"/>
      <c r="J15" s="862"/>
      <c r="K15" s="862"/>
      <c r="L15" s="862"/>
      <c r="M15" s="882"/>
      <c r="N15" s="883"/>
      <c r="O15" s="883"/>
      <c r="P15" s="883"/>
      <c r="Q15" s="862"/>
      <c r="R15" s="881"/>
      <c r="S15" s="20"/>
    </row>
    <row r="16" spans="1:19" x14ac:dyDescent="0.25">
      <c r="A16" s="1481"/>
      <c r="B16" s="1484"/>
      <c r="C16" s="1487"/>
      <c r="D16" s="1490"/>
      <c r="E16" s="878" t="s">
        <v>723</v>
      </c>
      <c r="F16" s="879" t="s">
        <v>712</v>
      </c>
      <c r="G16" s="878">
        <v>180</v>
      </c>
      <c r="H16" s="878">
        <v>0.5</v>
      </c>
      <c r="I16" s="862"/>
      <c r="J16" s="863"/>
      <c r="K16" s="862"/>
      <c r="L16" s="862"/>
      <c r="M16" s="862"/>
      <c r="N16" s="862"/>
      <c r="O16" s="862"/>
      <c r="P16" s="862"/>
      <c r="Q16" s="862"/>
      <c r="R16" s="881"/>
      <c r="S16" s="20"/>
    </row>
    <row r="17" spans="1:19" x14ac:dyDescent="0.25">
      <c r="A17" s="1481"/>
      <c r="B17" s="1484"/>
      <c r="C17" s="1487"/>
      <c r="D17" s="1490"/>
      <c r="E17" s="1469" t="s">
        <v>710</v>
      </c>
      <c r="F17" s="1467" t="s">
        <v>717</v>
      </c>
      <c r="G17" s="1469">
        <v>180</v>
      </c>
      <c r="H17" s="1469">
        <v>0.5</v>
      </c>
      <c r="I17" s="862"/>
      <c r="J17" s="1474"/>
      <c r="K17" s="1474"/>
      <c r="L17" s="862"/>
      <c r="M17" s="863" t="s">
        <v>847</v>
      </c>
      <c r="N17" s="1478"/>
      <c r="O17" s="1478"/>
      <c r="P17" s="1478"/>
      <c r="Q17" s="1478"/>
      <c r="R17" s="1512"/>
      <c r="S17" s="420"/>
    </row>
    <row r="18" spans="1:19" x14ac:dyDescent="0.25">
      <c r="A18" s="1481"/>
      <c r="B18" s="1484"/>
      <c r="C18" s="1487"/>
      <c r="D18" s="1490"/>
      <c r="E18" s="1470"/>
      <c r="F18" s="1468"/>
      <c r="G18" s="1470"/>
      <c r="H18" s="1470"/>
      <c r="I18" s="862"/>
      <c r="J18" s="1475"/>
      <c r="K18" s="1475"/>
      <c r="L18" s="862"/>
      <c r="M18" s="865" t="s">
        <v>848</v>
      </c>
      <c r="N18" s="1479"/>
      <c r="O18" s="1479"/>
      <c r="P18" s="1479"/>
      <c r="Q18" s="1479"/>
      <c r="R18" s="1513"/>
      <c r="S18" s="420"/>
    </row>
    <row r="19" spans="1:19" x14ac:dyDescent="0.25">
      <c r="A19" s="1481"/>
      <c r="B19" s="1484"/>
      <c r="C19" s="1487"/>
      <c r="D19" s="1490"/>
      <c r="E19" s="878" t="s">
        <v>718</v>
      </c>
      <c r="F19" s="879" t="s">
        <v>715</v>
      </c>
      <c r="G19" s="878">
        <v>275</v>
      </c>
      <c r="H19" s="878">
        <v>0.5</v>
      </c>
      <c r="I19" s="862"/>
      <c r="J19" s="862"/>
      <c r="K19" s="863"/>
      <c r="L19" s="862"/>
      <c r="M19" s="862"/>
      <c r="N19" s="862"/>
      <c r="O19" s="862"/>
      <c r="P19" s="862"/>
      <c r="Q19" s="862"/>
      <c r="R19" s="881"/>
      <c r="S19" s="20"/>
    </row>
    <row r="20" spans="1:19" x14ac:dyDescent="0.25">
      <c r="A20" s="1481"/>
      <c r="B20" s="1484"/>
      <c r="C20" s="1487"/>
      <c r="D20" s="1490"/>
      <c r="E20" s="878" t="s">
        <v>719</v>
      </c>
      <c r="F20" s="884" t="s">
        <v>720</v>
      </c>
      <c r="G20" s="878">
        <v>275</v>
      </c>
      <c r="H20" s="878">
        <v>0.5</v>
      </c>
      <c r="I20" s="862"/>
      <c r="J20" s="862"/>
      <c r="K20" s="885"/>
      <c r="L20" s="862"/>
      <c r="M20" s="886"/>
      <c r="N20" s="883"/>
      <c r="O20" s="883"/>
      <c r="P20" s="883"/>
      <c r="Q20" s="883"/>
      <c r="R20" s="887"/>
      <c r="S20" s="20"/>
    </row>
    <row r="21" spans="1:19" ht="15.75" thickBot="1" x14ac:dyDescent="0.3">
      <c r="A21" s="1482"/>
      <c r="B21" s="1485"/>
      <c r="C21" s="1488"/>
      <c r="D21" s="1491"/>
      <c r="E21" s="888" t="s">
        <v>718</v>
      </c>
      <c r="F21" s="889" t="s">
        <v>721</v>
      </c>
      <c r="G21" s="888">
        <v>275</v>
      </c>
      <c r="H21" s="888">
        <v>0.5</v>
      </c>
      <c r="I21" s="868"/>
      <c r="J21" s="868"/>
      <c r="K21" s="890"/>
      <c r="L21" s="868"/>
      <c r="M21" s="866"/>
      <c r="N21" s="866"/>
      <c r="O21" s="866"/>
      <c r="P21" s="866"/>
      <c r="Q21" s="866"/>
      <c r="R21" s="891"/>
      <c r="S21" s="20"/>
    </row>
    <row r="22" spans="1:19" x14ac:dyDescent="0.25">
      <c r="A22" s="1480">
        <v>3</v>
      </c>
      <c r="B22" s="1514"/>
      <c r="C22" s="1486" t="s">
        <v>84</v>
      </c>
      <c r="D22" s="1489" t="s">
        <v>722</v>
      </c>
      <c r="E22" s="859" t="s">
        <v>710</v>
      </c>
      <c r="F22" s="892" t="s">
        <v>711</v>
      </c>
      <c r="G22" s="859">
        <v>140</v>
      </c>
      <c r="H22" s="859">
        <v>0.45</v>
      </c>
      <c r="I22" s="857"/>
      <c r="J22" s="857"/>
      <c r="K22" s="857"/>
      <c r="L22" s="857"/>
      <c r="M22" s="857"/>
      <c r="N22" s="860" t="s">
        <v>844</v>
      </c>
      <c r="O22" s="860" t="s">
        <v>844</v>
      </c>
      <c r="P22" s="860" t="s">
        <v>844</v>
      </c>
      <c r="Q22" s="877"/>
      <c r="R22" s="861"/>
      <c r="S22" s="20"/>
    </row>
    <row r="23" spans="1:19" x14ac:dyDescent="0.25">
      <c r="A23" s="1481"/>
      <c r="B23" s="1515"/>
      <c r="C23" s="1487"/>
      <c r="D23" s="1490"/>
      <c r="E23" s="1474" t="s">
        <v>710</v>
      </c>
      <c r="F23" s="1492" t="s">
        <v>711</v>
      </c>
      <c r="G23" s="1474">
        <v>140</v>
      </c>
      <c r="H23" s="1469">
        <v>0.5</v>
      </c>
      <c r="I23" s="862"/>
      <c r="J23" s="1474"/>
      <c r="K23" s="1474"/>
      <c r="L23" s="862"/>
      <c r="M23" s="1476"/>
      <c r="N23" s="1478"/>
      <c r="O23" s="863" t="s">
        <v>845</v>
      </c>
      <c r="P23" s="1478"/>
      <c r="Q23" s="1478"/>
      <c r="R23" s="1510"/>
      <c r="S23" s="20"/>
    </row>
    <row r="24" spans="1:19" x14ac:dyDescent="0.25">
      <c r="A24" s="1481"/>
      <c r="B24" s="1515"/>
      <c r="C24" s="1487"/>
      <c r="D24" s="1490"/>
      <c r="E24" s="1475"/>
      <c r="F24" s="1493"/>
      <c r="G24" s="1475"/>
      <c r="H24" s="1470"/>
      <c r="I24" s="864"/>
      <c r="J24" s="1475"/>
      <c r="K24" s="1475"/>
      <c r="L24" s="864"/>
      <c r="M24" s="1477"/>
      <c r="N24" s="1479"/>
      <c r="O24" s="865" t="s">
        <v>846</v>
      </c>
      <c r="P24" s="1479"/>
      <c r="Q24" s="1479"/>
      <c r="R24" s="1511"/>
      <c r="S24" s="20"/>
    </row>
    <row r="25" spans="1:19" x14ac:dyDescent="0.25">
      <c r="A25" s="1481"/>
      <c r="B25" s="1515"/>
      <c r="C25" s="1487"/>
      <c r="D25" s="1490"/>
      <c r="E25" s="878" t="s">
        <v>723</v>
      </c>
      <c r="F25" s="879" t="s">
        <v>712</v>
      </c>
      <c r="G25" s="878">
        <v>180</v>
      </c>
      <c r="H25" s="878">
        <v>0.5</v>
      </c>
      <c r="I25" s="862"/>
      <c r="J25" s="863"/>
      <c r="K25" s="862"/>
      <c r="L25" s="862"/>
      <c r="M25" s="862"/>
      <c r="N25" s="862"/>
      <c r="O25" s="862"/>
      <c r="P25" s="862"/>
      <c r="Q25" s="862"/>
      <c r="R25" s="881"/>
      <c r="S25" s="20"/>
    </row>
    <row r="26" spans="1:19" x14ac:dyDescent="0.25">
      <c r="A26" s="1481"/>
      <c r="B26" s="1515"/>
      <c r="C26" s="1487"/>
      <c r="D26" s="1490"/>
      <c r="E26" s="878" t="s">
        <v>710</v>
      </c>
      <c r="F26" s="879" t="s">
        <v>717</v>
      </c>
      <c r="G26" s="878">
        <v>180</v>
      </c>
      <c r="H26" s="878">
        <v>0.5</v>
      </c>
      <c r="I26" s="862"/>
      <c r="J26" s="862"/>
      <c r="K26" s="862"/>
      <c r="L26" s="862"/>
      <c r="M26" s="882"/>
      <c r="N26" s="883"/>
      <c r="O26" s="883"/>
      <c r="P26" s="883"/>
      <c r="Q26" s="883"/>
      <c r="R26" s="887"/>
      <c r="S26" s="20"/>
    </row>
    <row r="27" spans="1:19" x14ac:dyDescent="0.25">
      <c r="A27" s="1481"/>
      <c r="B27" s="1515"/>
      <c r="C27" s="1487"/>
      <c r="D27" s="1490"/>
      <c r="E27" s="878" t="s">
        <v>718</v>
      </c>
      <c r="F27" s="879" t="s">
        <v>715</v>
      </c>
      <c r="G27" s="878">
        <v>275</v>
      </c>
      <c r="H27" s="878">
        <v>0.5</v>
      </c>
      <c r="I27" s="862"/>
      <c r="J27" s="862"/>
      <c r="K27" s="863"/>
      <c r="L27" s="862"/>
      <c r="M27" s="862"/>
      <c r="N27" s="862"/>
      <c r="O27" s="862"/>
      <c r="P27" s="862"/>
      <c r="Q27" s="862"/>
      <c r="R27" s="881"/>
      <c r="S27" s="20"/>
    </row>
    <row r="28" spans="1:19" x14ac:dyDescent="0.25">
      <c r="A28" s="1481"/>
      <c r="B28" s="1515"/>
      <c r="C28" s="1487"/>
      <c r="D28" s="1490"/>
      <c r="E28" s="878" t="s">
        <v>719</v>
      </c>
      <c r="F28" s="884" t="s">
        <v>720</v>
      </c>
      <c r="G28" s="878">
        <v>275</v>
      </c>
      <c r="H28" s="878">
        <v>0.5</v>
      </c>
      <c r="I28" s="862"/>
      <c r="J28" s="862"/>
      <c r="K28" s="885"/>
      <c r="L28" s="862"/>
      <c r="M28" s="886"/>
      <c r="N28" s="883"/>
      <c r="O28" s="883"/>
      <c r="P28" s="883"/>
      <c r="Q28" s="883"/>
      <c r="R28" s="887"/>
      <c r="S28" s="20"/>
    </row>
    <row r="29" spans="1:19" ht="15.75" thickBot="1" x14ac:dyDescent="0.3">
      <c r="A29" s="1482"/>
      <c r="B29" s="1516"/>
      <c r="C29" s="1488"/>
      <c r="D29" s="1491"/>
      <c r="E29" s="888" t="s">
        <v>718</v>
      </c>
      <c r="F29" s="889" t="s">
        <v>721</v>
      </c>
      <c r="G29" s="888">
        <v>275</v>
      </c>
      <c r="H29" s="888">
        <v>0.5</v>
      </c>
      <c r="I29" s="868"/>
      <c r="J29" s="868"/>
      <c r="K29" s="890"/>
      <c r="L29" s="868"/>
      <c r="M29" s="866"/>
      <c r="N29" s="866"/>
      <c r="O29" s="866"/>
      <c r="P29" s="866"/>
      <c r="Q29" s="866"/>
      <c r="R29" s="891"/>
      <c r="S29" s="20"/>
    </row>
    <row r="30" spans="1:19" x14ac:dyDescent="0.25">
      <c r="A30" s="1517">
        <v>4</v>
      </c>
      <c r="B30" s="1520"/>
      <c r="C30" s="1486" t="s">
        <v>127</v>
      </c>
      <c r="D30" s="1489" t="s">
        <v>724</v>
      </c>
      <c r="E30" s="859" t="s">
        <v>710</v>
      </c>
      <c r="F30" s="892" t="s">
        <v>711</v>
      </c>
      <c r="G30" s="859">
        <v>140</v>
      </c>
      <c r="H30" s="859">
        <v>0.45</v>
      </c>
      <c r="I30" s="857"/>
      <c r="J30" s="857"/>
      <c r="K30" s="857"/>
      <c r="L30" s="857"/>
      <c r="M30" s="857"/>
      <c r="N30" s="860" t="s">
        <v>844</v>
      </c>
      <c r="O30" s="860" t="s">
        <v>844</v>
      </c>
      <c r="P30" s="860" t="s">
        <v>844</v>
      </c>
      <c r="Q30" s="877"/>
      <c r="R30" s="861"/>
      <c r="S30" s="20"/>
    </row>
    <row r="31" spans="1:19" x14ac:dyDescent="0.25">
      <c r="A31" s="1518"/>
      <c r="B31" s="1521"/>
      <c r="C31" s="1487"/>
      <c r="D31" s="1490"/>
      <c r="E31" s="878" t="s">
        <v>710</v>
      </c>
      <c r="F31" s="879" t="s">
        <v>727</v>
      </c>
      <c r="G31" s="878">
        <v>140</v>
      </c>
      <c r="H31" s="878">
        <v>0.45</v>
      </c>
      <c r="I31" s="862"/>
      <c r="J31" s="862"/>
      <c r="K31" s="862"/>
      <c r="L31" s="862"/>
      <c r="M31" s="862"/>
      <c r="N31" s="880" t="s">
        <v>844</v>
      </c>
      <c r="O31" s="880" t="s">
        <v>844</v>
      </c>
      <c r="P31" s="880" t="s">
        <v>844</v>
      </c>
      <c r="Q31" s="862"/>
      <c r="R31" s="881"/>
      <c r="S31" s="20"/>
    </row>
    <row r="32" spans="1:19" x14ac:dyDescent="0.25">
      <c r="A32" s="1518"/>
      <c r="B32" s="1521"/>
      <c r="C32" s="1487"/>
      <c r="D32" s="1490"/>
      <c r="E32" s="1474" t="s">
        <v>710</v>
      </c>
      <c r="F32" s="1492" t="s">
        <v>711</v>
      </c>
      <c r="G32" s="1474">
        <v>140</v>
      </c>
      <c r="H32" s="1469">
        <v>0.5</v>
      </c>
      <c r="I32" s="862"/>
      <c r="J32" s="1474"/>
      <c r="K32" s="1474"/>
      <c r="L32" s="862"/>
      <c r="M32" s="1476"/>
      <c r="N32" s="1478"/>
      <c r="O32" s="863" t="s">
        <v>845</v>
      </c>
      <c r="P32" s="1478"/>
      <c r="Q32" s="1478"/>
      <c r="R32" s="1510"/>
      <c r="S32" s="20"/>
    </row>
    <row r="33" spans="1:19" x14ac:dyDescent="0.25">
      <c r="A33" s="1518"/>
      <c r="B33" s="1521"/>
      <c r="C33" s="1487"/>
      <c r="D33" s="1490"/>
      <c r="E33" s="1475"/>
      <c r="F33" s="1493"/>
      <c r="G33" s="1475"/>
      <c r="H33" s="1470"/>
      <c r="I33" s="864"/>
      <c r="J33" s="1475"/>
      <c r="K33" s="1475"/>
      <c r="L33" s="864"/>
      <c r="M33" s="1477"/>
      <c r="N33" s="1479"/>
      <c r="O33" s="865" t="s">
        <v>846</v>
      </c>
      <c r="P33" s="1479"/>
      <c r="Q33" s="1479"/>
      <c r="R33" s="1511"/>
      <c r="S33" s="20"/>
    </row>
    <row r="34" spans="1:19" x14ac:dyDescent="0.25">
      <c r="A34" s="1518"/>
      <c r="B34" s="1521"/>
      <c r="C34" s="1487"/>
      <c r="D34" s="1490"/>
      <c r="E34" s="878" t="s">
        <v>710</v>
      </c>
      <c r="F34" s="879" t="s">
        <v>727</v>
      </c>
      <c r="G34" s="878">
        <v>140</v>
      </c>
      <c r="H34" s="878">
        <v>0.5</v>
      </c>
      <c r="I34" s="862"/>
      <c r="J34" s="862"/>
      <c r="K34" s="862"/>
      <c r="L34" s="862"/>
      <c r="M34" s="882"/>
      <c r="N34" s="883"/>
      <c r="O34" s="883"/>
      <c r="P34" s="883"/>
      <c r="Q34" s="862"/>
      <c r="R34" s="881"/>
      <c r="S34" s="20"/>
    </row>
    <row r="35" spans="1:19" x14ac:dyDescent="0.25">
      <c r="A35" s="1518"/>
      <c r="B35" s="1521"/>
      <c r="C35" s="1487"/>
      <c r="D35" s="1490"/>
      <c r="E35" s="862" t="s">
        <v>723</v>
      </c>
      <c r="F35" s="893" t="s">
        <v>712</v>
      </c>
      <c r="G35" s="862">
        <v>180</v>
      </c>
      <c r="H35" s="862">
        <v>0.5</v>
      </c>
      <c r="I35" s="862"/>
      <c r="J35" s="863"/>
      <c r="K35" s="862"/>
      <c r="L35" s="862"/>
      <c r="M35" s="862"/>
      <c r="N35" s="862"/>
      <c r="O35" s="862"/>
      <c r="P35" s="862"/>
      <c r="Q35" s="862"/>
      <c r="R35" s="881"/>
      <c r="S35" s="20"/>
    </row>
    <row r="36" spans="1:19" x14ac:dyDescent="0.25">
      <c r="A36" s="1518"/>
      <c r="B36" s="1521"/>
      <c r="C36" s="1487"/>
      <c r="D36" s="1490"/>
      <c r="E36" s="1474" t="s">
        <v>710</v>
      </c>
      <c r="F36" s="1492" t="s">
        <v>717</v>
      </c>
      <c r="G36" s="1474">
        <v>180</v>
      </c>
      <c r="H36" s="1474">
        <v>0.5</v>
      </c>
      <c r="I36" s="862"/>
      <c r="J36" s="1474"/>
      <c r="K36" s="1474"/>
      <c r="L36" s="862"/>
      <c r="M36" s="894" t="s">
        <v>847</v>
      </c>
      <c r="N36" s="883"/>
      <c r="O36" s="863" t="s">
        <v>845</v>
      </c>
      <c r="P36" s="883"/>
      <c r="Q36" s="883"/>
      <c r="R36" s="887"/>
      <c r="S36" s="20"/>
    </row>
    <row r="37" spans="1:19" x14ac:dyDescent="0.25">
      <c r="A37" s="1518"/>
      <c r="B37" s="1521"/>
      <c r="C37" s="1487"/>
      <c r="D37" s="1490"/>
      <c r="E37" s="1475"/>
      <c r="F37" s="1493"/>
      <c r="G37" s="1475"/>
      <c r="H37" s="1475"/>
      <c r="I37" s="864"/>
      <c r="J37" s="1475"/>
      <c r="K37" s="1475"/>
      <c r="L37" s="864"/>
      <c r="M37" s="865" t="s">
        <v>848</v>
      </c>
      <c r="N37" s="865"/>
      <c r="O37" s="865" t="s">
        <v>846</v>
      </c>
      <c r="P37" s="865"/>
      <c r="Q37" s="865"/>
      <c r="R37" s="895"/>
      <c r="S37" s="20"/>
    </row>
    <row r="38" spans="1:19" x14ac:dyDescent="0.25">
      <c r="A38" s="1518"/>
      <c r="B38" s="1521"/>
      <c r="C38" s="1487"/>
      <c r="D38" s="1490"/>
      <c r="E38" s="862" t="s">
        <v>718</v>
      </c>
      <c r="F38" s="893" t="s">
        <v>715</v>
      </c>
      <c r="G38" s="862">
        <v>275</v>
      </c>
      <c r="H38" s="862">
        <v>0.5</v>
      </c>
      <c r="I38" s="862"/>
      <c r="J38" s="862"/>
      <c r="K38" s="863"/>
      <c r="L38" s="862"/>
      <c r="M38" s="862"/>
      <c r="N38" s="862"/>
      <c r="O38" s="862"/>
      <c r="P38" s="862"/>
      <c r="Q38" s="862"/>
      <c r="R38" s="881"/>
      <c r="S38" s="20"/>
    </row>
    <row r="39" spans="1:19" x14ac:dyDescent="0.25">
      <c r="A39" s="1518"/>
      <c r="B39" s="1521"/>
      <c r="C39" s="1487"/>
      <c r="D39" s="1490"/>
      <c r="E39" s="878" t="s">
        <v>719</v>
      </c>
      <c r="F39" s="884" t="s">
        <v>720</v>
      </c>
      <c r="G39" s="878">
        <v>275</v>
      </c>
      <c r="H39" s="878">
        <v>0.5</v>
      </c>
      <c r="I39" s="862"/>
      <c r="J39" s="862"/>
      <c r="K39" s="885"/>
      <c r="L39" s="862"/>
      <c r="M39" s="886"/>
      <c r="N39" s="883"/>
      <c r="O39" s="883"/>
      <c r="P39" s="883"/>
      <c r="Q39" s="883"/>
      <c r="R39" s="887"/>
      <c r="S39" s="20"/>
    </row>
    <row r="40" spans="1:19" ht="15.75" thickBot="1" x14ac:dyDescent="0.3">
      <c r="A40" s="1519"/>
      <c r="B40" s="1522"/>
      <c r="C40" s="1523"/>
      <c r="D40" s="1524"/>
      <c r="E40" s="888" t="s">
        <v>718</v>
      </c>
      <c r="F40" s="889" t="s">
        <v>721</v>
      </c>
      <c r="G40" s="888">
        <v>275</v>
      </c>
      <c r="H40" s="888">
        <v>0.5</v>
      </c>
      <c r="I40" s="868"/>
      <c r="J40" s="868"/>
      <c r="K40" s="890"/>
      <c r="L40" s="868"/>
      <c r="M40" s="868"/>
      <c r="N40" s="868"/>
      <c r="O40" s="868"/>
      <c r="P40" s="868"/>
      <c r="Q40" s="868"/>
      <c r="R40" s="870"/>
      <c r="S40" s="20"/>
    </row>
    <row r="41" spans="1:19" x14ac:dyDescent="0.25">
      <c r="A41" s="1517">
        <v>5</v>
      </c>
      <c r="B41" s="896"/>
      <c r="C41" s="1536" t="s">
        <v>410</v>
      </c>
      <c r="D41" s="1534" t="s">
        <v>725</v>
      </c>
      <c r="E41" s="1532" t="s">
        <v>710</v>
      </c>
      <c r="F41" s="1532" t="s">
        <v>717</v>
      </c>
      <c r="G41" s="1532">
        <v>180</v>
      </c>
      <c r="H41" s="1532">
        <v>0.5</v>
      </c>
      <c r="I41" s="857"/>
      <c r="J41" s="1534"/>
      <c r="K41" s="1534"/>
      <c r="L41" s="857"/>
      <c r="M41" s="897" t="s">
        <v>847</v>
      </c>
      <c r="N41" s="1525"/>
      <c r="O41" s="1525"/>
      <c r="P41" s="1525"/>
      <c r="Q41" s="1525"/>
      <c r="R41" s="1527"/>
      <c r="S41" s="20"/>
    </row>
    <row r="42" spans="1:19" ht="15.75" thickBot="1" x14ac:dyDescent="0.3">
      <c r="A42" s="1519"/>
      <c r="B42" s="457"/>
      <c r="C42" s="1537"/>
      <c r="D42" s="1535"/>
      <c r="E42" s="1533"/>
      <c r="F42" s="1533"/>
      <c r="G42" s="1533"/>
      <c r="H42" s="1533"/>
      <c r="I42" s="898"/>
      <c r="J42" s="1535"/>
      <c r="K42" s="1535"/>
      <c r="L42" s="898"/>
      <c r="M42" s="869" t="s">
        <v>848</v>
      </c>
      <c r="N42" s="1526"/>
      <c r="O42" s="1526"/>
      <c r="P42" s="1526"/>
      <c r="Q42" s="1526"/>
      <c r="R42" s="1528"/>
      <c r="S42" s="20"/>
    </row>
    <row r="43" spans="1:19" x14ac:dyDescent="0.25">
      <c r="A43" s="1480">
        <v>6</v>
      </c>
      <c r="B43" s="1529"/>
      <c r="C43" s="1486" t="s">
        <v>411</v>
      </c>
      <c r="D43" s="1489" t="s">
        <v>726</v>
      </c>
      <c r="E43" s="859" t="s">
        <v>710</v>
      </c>
      <c r="F43" s="892" t="s">
        <v>711</v>
      </c>
      <c r="G43" s="859">
        <v>140</v>
      </c>
      <c r="H43" s="859">
        <v>0.45</v>
      </c>
      <c r="I43" s="857"/>
      <c r="J43" s="857"/>
      <c r="K43" s="857"/>
      <c r="L43" s="857"/>
      <c r="M43" s="857"/>
      <c r="N43" s="860" t="s">
        <v>844</v>
      </c>
      <c r="O43" s="860" t="s">
        <v>844</v>
      </c>
      <c r="P43" s="860" t="s">
        <v>844</v>
      </c>
      <c r="Q43" s="877"/>
      <c r="R43" s="861"/>
      <c r="S43" s="20"/>
    </row>
    <row r="44" spans="1:19" x14ac:dyDescent="0.25">
      <c r="A44" s="1481"/>
      <c r="B44" s="1530"/>
      <c r="C44" s="1487"/>
      <c r="D44" s="1490"/>
      <c r="E44" s="878" t="s">
        <v>710</v>
      </c>
      <c r="F44" s="879" t="s">
        <v>727</v>
      </c>
      <c r="G44" s="878">
        <v>140</v>
      </c>
      <c r="H44" s="878">
        <v>0.45</v>
      </c>
      <c r="I44" s="862"/>
      <c r="J44" s="862"/>
      <c r="K44" s="862"/>
      <c r="L44" s="862"/>
      <c r="M44" s="862"/>
      <c r="N44" s="880" t="s">
        <v>844</v>
      </c>
      <c r="O44" s="880" t="s">
        <v>844</v>
      </c>
      <c r="P44" s="880" t="s">
        <v>844</v>
      </c>
      <c r="Q44" s="862"/>
      <c r="R44" s="881"/>
      <c r="S44" s="20"/>
    </row>
    <row r="45" spans="1:19" x14ac:dyDescent="0.25">
      <c r="A45" s="1481"/>
      <c r="B45" s="1530"/>
      <c r="C45" s="1487"/>
      <c r="D45" s="1490"/>
      <c r="E45" s="864" t="s">
        <v>710</v>
      </c>
      <c r="F45" s="899" t="s">
        <v>711</v>
      </c>
      <c r="G45" s="864">
        <v>140</v>
      </c>
      <c r="H45" s="900">
        <v>0.5</v>
      </c>
      <c r="I45" s="862"/>
      <c r="J45" s="862"/>
      <c r="K45" s="862"/>
      <c r="L45" s="862"/>
      <c r="M45" s="882"/>
      <c r="N45" s="883"/>
      <c r="O45" s="883"/>
      <c r="P45" s="883"/>
      <c r="Q45" s="883"/>
      <c r="R45" s="881"/>
      <c r="S45" s="20"/>
    </row>
    <row r="46" spans="1:19" x14ac:dyDescent="0.25">
      <c r="A46" s="1481"/>
      <c r="B46" s="1530"/>
      <c r="C46" s="1487"/>
      <c r="D46" s="1490"/>
      <c r="E46" s="878" t="s">
        <v>710</v>
      </c>
      <c r="F46" s="879" t="s">
        <v>727</v>
      </c>
      <c r="G46" s="878">
        <v>140</v>
      </c>
      <c r="H46" s="878">
        <v>0.5</v>
      </c>
      <c r="I46" s="862"/>
      <c r="J46" s="862"/>
      <c r="K46" s="862"/>
      <c r="L46" s="862"/>
      <c r="M46" s="882"/>
      <c r="N46" s="883"/>
      <c r="O46" s="883"/>
      <c r="P46" s="883"/>
      <c r="Q46" s="862"/>
      <c r="R46" s="881"/>
      <c r="S46" s="20"/>
    </row>
    <row r="47" spans="1:19" x14ac:dyDescent="0.25">
      <c r="A47" s="1481"/>
      <c r="B47" s="1530"/>
      <c r="C47" s="1487"/>
      <c r="D47" s="1490"/>
      <c r="E47" s="878" t="s">
        <v>723</v>
      </c>
      <c r="F47" s="879" t="s">
        <v>712</v>
      </c>
      <c r="G47" s="878">
        <v>180</v>
      </c>
      <c r="H47" s="878">
        <v>0.5</v>
      </c>
      <c r="I47" s="862"/>
      <c r="J47" s="883"/>
      <c r="K47" s="862"/>
      <c r="L47" s="862"/>
      <c r="M47" s="862"/>
      <c r="N47" s="901"/>
      <c r="O47" s="901"/>
      <c r="P47" s="901"/>
      <c r="Q47" s="862"/>
      <c r="R47" s="881"/>
      <c r="S47" s="20"/>
    </row>
    <row r="48" spans="1:19" x14ac:dyDescent="0.25">
      <c r="A48" s="1481"/>
      <c r="B48" s="1530"/>
      <c r="C48" s="1487"/>
      <c r="D48" s="1490"/>
      <c r="E48" s="1474" t="s">
        <v>710</v>
      </c>
      <c r="F48" s="1492" t="s">
        <v>717</v>
      </c>
      <c r="G48" s="1474">
        <v>180</v>
      </c>
      <c r="H48" s="1474">
        <v>0.5</v>
      </c>
      <c r="I48" s="862"/>
      <c r="J48" s="1474"/>
      <c r="K48" s="1474"/>
      <c r="L48" s="862"/>
      <c r="M48" s="894" t="s">
        <v>847</v>
      </c>
      <c r="N48" s="883"/>
      <c r="O48" s="863" t="s">
        <v>845</v>
      </c>
      <c r="P48" s="883"/>
      <c r="Q48" s="883"/>
      <c r="R48" s="887"/>
      <c r="S48" s="20"/>
    </row>
    <row r="49" spans="1:19" x14ac:dyDescent="0.25">
      <c r="A49" s="1481"/>
      <c r="B49" s="1530"/>
      <c r="C49" s="1487"/>
      <c r="D49" s="1490"/>
      <c r="E49" s="1475"/>
      <c r="F49" s="1493"/>
      <c r="G49" s="1475"/>
      <c r="H49" s="1475"/>
      <c r="I49" s="864"/>
      <c r="J49" s="1475"/>
      <c r="K49" s="1475"/>
      <c r="L49" s="864"/>
      <c r="M49" s="865" t="s">
        <v>848</v>
      </c>
      <c r="N49" s="865"/>
      <c r="O49" s="865" t="s">
        <v>846</v>
      </c>
      <c r="P49" s="865"/>
      <c r="Q49" s="865"/>
      <c r="R49" s="895"/>
      <c r="S49" s="20"/>
    </row>
    <row r="50" spans="1:19" x14ac:dyDescent="0.25">
      <c r="A50" s="1481"/>
      <c r="B50" s="1530"/>
      <c r="C50" s="1487"/>
      <c r="D50" s="1490"/>
      <c r="E50" s="878" t="s">
        <v>719</v>
      </c>
      <c r="F50" s="884" t="s">
        <v>720</v>
      </c>
      <c r="G50" s="878">
        <v>275</v>
      </c>
      <c r="H50" s="878">
        <v>0.5</v>
      </c>
      <c r="I50" s="862"/>
      <c r="J50" s="862"/>
      <c r="K50" s="862"/>
      <c r="L50" s="862"/>
      <c r="M50" s="886"/>
      <c r="N50" s="883"/>
      <c r="O50" s="883"/>
      <c r="P50" s="883"/>
      <c r="Q50" s="883"/>
      <c r="R50" s="887"/>
      <c r="S50" s="20"/>
    </row>
    <row r="51" spans="1:19" ht="15.75" thickBot="1" x14ac:dyDescent="0.3">
      <c r="A51" s="1482"/>
      <c r="B51" s="1531"/>
      <c r="C51" s="1488"/>
      <c r="D51" s="1491"/>
      <c r="E51" s="868" t="s">
        <v>718</v>
      </c>
      <c r="F51" s="867" t="s">
        <v>721</v>
      </c>
      <c r="G51" s="868">
        <v>275</v>
      </c>
      <c r="H51" s="868">
        <v>0.5</v>
      </c>
      <c r="I51" s="868"/>
      <c r="J51" s="868"/>
      <c r="K51" s="890"/>
      <c r="L51" s="868"/>
      <c r="M51" s="868"/>
      <c r="N51" s="868"/>
      <c r="O51" s="868"/>
      <c r="P51" s="868"/>
      <c r="Q51" s="868"/>
      <c r="R51" s="870"/>
      <c r="S51" s="20"/>
    </row>
    <row r="52" spans="1:19" ht="15.75" thickBot="1" x14ac:dyDescent="0.3">
      <c r="A52" s="1481">
        <v>7</v>
      </c>
      <c r="B52" s="902"/>
      <c r="C52" s="1539" t="s">
        <v>85</v>
      </c>
      <c r="D52" s="1540" t="s">
        <v>225</v>
      </c>
      <c r="E52" s="1542" t="s">
        <v>710</v>
      </c>
      <c r="F52" s="1543" t="s">
        <v>727</v>
      </c>
      <c r="G52" s="1542" t="s">
        <v>751</v>
      </c>
      <c r="H52" s="1544">
        <v>0.45</v>
      </c>
      <c r="I52" s="903"/>
      <c r="J52" s="1474"/>
      <c r="K52" s="1474"/>
      <c r="L52" s="1474"/>
      <c r="M52" s="1474"/>
      <c r="N52" s="1478"/>
      <c r="O52" s="863" t="s">
        <v>845</v>
      </c>
      <c r="P52" s="1478"/>
      <c r="Q52" s="1478"/>
      <c r="R52" s="1510"/>
      <c r="S52" s="420"/>
    </row>
    <row r="53" spans="1:19" ht="15.75" thickBot="1" x14ac:dyDescent="0.3">
      <c r="A53" s="1481"/>
      <c r="B53" s="458"/>
      <c r="C53" s="1539"/>
      <c r="D53" s="1541"/>
      <c r="E53" s="1475"/>
      <c r="F53" s="1493"/>
      <c r="G53" s="1475"/>
      <c r="H53" s="1470"/>
      <c r="I53" s="864"/>
      <c r="J53" s="1475"/>
      <c r="K53" s="1475"/>
      <c r="L53" s="1475"/>
      <c r="M53" s="1475"/>
      <c r="N53" s="1479"/>
      <c r="O53" s="865" t="s">
        <v>846</v>
      </c>
      <c r="P53" s="1479"/>
      <c r="Q53" s="1479"/>
      <c r="R53" s="1511"/>
      <c r="S53" s="20"/>
    </row>
    <row r="54" spans="1:19" ht="15.75" thickBot="1" x14ac:dyDescent="0.3">
      <c r="A54" s="1481"/>
      <c r="B54" s="459"/>
      <c r="C54" s="1487"/>
      <c r="D54" s="904" t="s">
        <v>226</v>
      </c>
      <c r="E54" s="862" t="s">
        <v>710</v>
      </c>
      <c r="F54" s="893" t="s">
        <v>711</v>
      </c>
      <c r="G54" s="862" t="s">
        <v>751</v>
      </c>
      <c r="H54" s="862">
        <v>0.45</v>
      </c>
      <c r="I54" s="862"/>
      <c r="J54" s="862"/>
      <c r="K54" s="862"/>
      <c r="L54" s="862"/>
      <c r="M54" s="862"/>
      <c r="N54" s="883"/>
      <c r="O54" s="883"/>
      <c r="P54" s="883"/>
      <c r="Q54" s="883"/>
      <c r="R54" s="881"/>
      <c r="S54" s="420"/>
    </row>
    <row r="55" spans="1:19" ht="15.75" thickBot="1" x14ac:dyDescent="0.3">
      <c r="A55" s="1481"/>
      <c r="B55" s="460"/>
      <c r="C55" s="1487"/>
      <c r="D55" s="904" t="s">
        <v>227</v>
      </c>
      <c r="E55" s="862" t="s">
        <v>710</v>
      </c>
      <c r="F55" s="893" t="s">
        <v>727</v>
      </c>
      <c r="G55" s="862" t="s">
        <v>751</v>
      </c>
      <c r="H55" s="862">
        <v>0.45</v>
      </c>
      <c r="I55" s="862"/>
      <c r="J55" s="862"/>
      <c r="K55" s="862"/>
      <c r="L55" s="862"/>
      <c r="M55" s="862"/>
      <c r="N55" s="883"/>
      <c r="O55" s="883"/>
      <c r="P55" s="883"/>
      <c r="Q55" s="883"/>
      <c r="R55" s="881"/>
      <c r="S55" s="420"/>
    </row>
    <row r="56" spans="1:19" ht="15.75" thickBot="1" x14ac:dyDescent="0.3">
      <c r="A56" s="1481"/>
      <c r="B56" s="460"/>
      <c r="C56" s="1487"/>
      <c r="D56" s="904" t="s">
        <v>828</v>
      </c>
      <c r="E56" s="862" t="s">
        <v>710</v>
      </c>
      <c r="F56" s="893" t="s">
        <v>727</v>
      </c>
      <c r="G56" s="862" t="s">
        <v>751</v>
      </c>
      <c r="H56" s="862">
        <v>0.45</v>
      </c>
      <c r="I56" s="862"/>
      <c r="J56" s="862"/>
      <c r="K56" s="862"/>
      <c r="L56" s="862"/>
      <c r="M56" s="862"/>
      <c r="N56" s="883"/>
      <c r="O56" s="883"/>
      <c r="P56" s="883"/>
      <c r="Q56" s="883"/>
      <c r="R56" s="881"/>
      <c r="S56" s="420"/>
    </row>
    <row r="57" spans="1:19" ht="15.75" thickBot="1" x14ac:dyDescent="0.3">
      <c r="A57" s="1481"/>
      <c r="B57" s="460"/>
      <c r="C57" s="1487"/>
      <c r="D57" s="904" t="s">
        <v>829</v>
      </c>
      <c r="E57" s="862" t="s">
        <v>710</v>
      </c>
      <c r="F57" s="893" t="s">
        <v>727</v>
      </c>
      <c r="G57" s="862" t="s">
        <v>751</v>
      </c>
      <c r="H57" s="862">
        <v>0.45</v>
      </c>
      <c r="I57" s="862"/>
      <c r="J57" s="862"/>
      <c r="K57" s="862"/>
      <c r="L57" s="862"/>
      <c r="M57" s="862"/>
      <c r="N57" s="883"/>
      <c r="O57" s="883"/>
      <c r="P57" s="883"/>
      <c r="Q57" s="883"/>
      <c r="R57" s="881"/>
      <c r="S57" s="420"/>
    </row>
    <row r="58" spans="1:19" ht="15.75" thickBot="1" x14ac:dyDescent="0.3">
      <c r="A58" s="1482"/>
      <c r="B58" s="461"/>
      <c r="C58" s="1488"/>
      <c r="D58" s="905" t="s">
        <v>228</v>
      </c>
      <c r="E58" s="868" t="s">
        <v>710</v>
      </c>
      <c r="F58" s="867" t="s">
        <v>727</v>
      </c>
      <c r="G58" s="868" t="s">
        <v>751</v>
      </c>
      <c r="H58" s="868">
        <v>0.45</v>
      </c>
      <c r="I58" s="868"/>
      <c r="J58" s="868"/>
      <c r="K58" s="868"/>
      <c r="L58" s="868"/>
      <c r="M58" s="868"/>
      <c r="N58" s="869"/>
      <c r="O58" s="869"/>
      <c r="P58" s="869"/>
      <c r="Q58" s="869"/>
      <c r="R58" s="870"/>
      <c r="S58" s="420"/>
    </row>
    <row r="59" spans="1:19" x14ac:dyDescent="0.25">
      <c r="A59" s="20"/>
      <c r="B59" s="20"/>
      <c r="C59" s="20"/>
      <c r="D59" s="451"/>
      <c r="E59" s="20"/>
      <c r="F59" s="462"/>
      <c r="G59" s="20"/>
      <c r="H59" s="20"/>
      <c r="I59" s="20"/>
      <c r="J59" s="20"/>
      <c r="K59" s="20"/>
      <c r="L59" s="20"/>
      <c r="M59" s="20"/>
      <c r="N59" s="20"/>
      <c r="O59" s="20"/>
      <c r="P59" s="20"/>
      <c r="Q59" s="20"/>
      <c r="R59" s="451"/>
      <c r="S59" s="20"/>
    </row>
    <row r="60" spans="1:19" ht="14.45" customHeight="1" x14ac:dyDescent="0.25">
      <c r="A60" s="1538" t="s">
        <v>613</v>
      </c>
      <c r="B60" s="1538"/>
      <c r="C60" s="463"/>
      <c r="D60" s="20" t="s">
        <v>728</v>
      </c>
      <c r="E60" s="20"/>
      <c r="F60" s="20"/>
      <c r="G60" s="842"/>
      <c r="H60" s="842"/>
      <c r="I60" s="842"/>
      <c r="J60" s="465"/>
      <c r="K60" s="20"/>
      <c r="L60" s="20"/>
      <c r="M60" s="20"/>
      <c r="N60" s="20"/>
      <c r="O60" s="20"/>
      <c r="P60" s="20"/>
      <c r="Q60" s="20"/>
      <c r="R60" s="20"/>
      <c r="S60" s="20"/>
    </row>
    <row r="61" spans="1:19" x14ac:dyDescent="0.25">
      <c r="A61" s="842"/>
      <c r="B61" s="842"/>
      <c r="C61" s="464"/>
      <c r="D61" s="20" t="s">
        <v>849</v>
      </c>
      <c r="E61" s="20"/>
      <c r="F61" s="20"/>
      <c r="G61" s="842"/>
      <c r="H61" s="842"/>
      <c r="I61" s="842"/>
      <c r="J61" s="842"/>
      <c r="K61" s="20"/>
      <c r="L61" s="20"/>
      <c r="M61" s="20"/>
      <c r="N61" s="20"/>
      <c r="O61" s="20"/>
      <c r="P61" s="20"/>
      <c r="Q61" s="20"/>
      <c r="R61" s="20"/>
      <c r="S61" s="20"/>
    </row>
    <row r="62" spans="1:19" x14ac:dyDescent="0.25">
      <c r="A62" s="842"/>
      <c r="B62" s="842"/>
      <c r="C62" s="466"/>
      <c r="D62" s="20" t="s">
        <v>850</v>
      </c>
      <c r="E62" s="465"/>
      <c r="F62" s="465"/>
      <c r="G62" s="465"/>
      <c r="H62" s="465"/>
      <c r="I62" s="465"/>
      <c r="J62" s="842"/>
      <c r="K62" s="20"/>
      <c r="L62" s="20"/>
      <c r="M62" s="20"/>
      <c r="N62" s="20"/>
      <c r="O62" s="20"/>
      <c r="P62" s="20"/>
      <c r="Q62" s="20"/>
      <c r="R62" s="20"/>
      <c r="S62" s="20"/>
    </row>
    <row r="63" spans="1:19" x14ac:dyDescent="0.25">
      <c r="A63" s="420"/>
      <c r="B63" s="465"/>
      <c r="C63" s="906" t="s">
        <v>844</v>
      </c>
      <c r="D63" s="20" t="s">
        <v>851</v>
      </c>
      <c r="E63" s="465"/>
      <c r="F63" s="465"/>
      <c r="G63" s="465"/>
      <c r="H63" s="465"/>
      <c r="I63" s="465"/>
      <c r="J63" s="465"/>
      <c r="K63" s="20"/>
      <c r="L63" s="20"/>
      <c r="M63" s="20"/>
      <c r="N63" s="20"/>
      <c r="O63" s="20"/>
      <c r="P63" s="20"/>
      <c r="Q63" s="20"/>
      <c r="R63" s="20"/>
      <c r="S63" s="20"/>
    </row>
  </sheetData>
  <mergeCells count="137">
    <mergeCell ref="R52:R53"/>
    <mergeCell ref="A60:B60"/>
    <mergeCell ref="K52:K53"/>
    <mergeCell ref="L52:L53"/>
    <mergeCell ref="M52:M53"/>
    <mergeCell ref="N52:N53"/>
    <mergeCell ref="P52:P53"/>
    <mergeCell ref="Q52:Q53"/>
    <mergeCell ref="J48:J49"/>
    <mergeCell ref="K48:K49"/>
    <mergeCell ref="A52:A58"/>
    <mergeCell ref="C52:C58"/>
    <mergeCell ref="D52:D53"/>
    <mergeCell ref="E52:E53"/>
    <mergeCell ref="F52:F53"/>
    <mergeCell ref="G52:G53"/>
    <mergeCell ref="H52:H53"/>
    <mergeCell ref="J52:J53"/>
    <mergeCell ref="Q41:Q42"/>
    <mergeCell ref="R41:R42"/>
    <mergeCell ref="A43:A51"/>
    <mergeCell ref="B43:B51"/>
    <mergeCell ref="C43:C51"/>
    <mergeCell ref="D43:D51"/>
    <mergeCell ref="E48:E49"/>
    <mergeCell ref="F48:F49"/>
    <mergeCell ref="G48:G49"/>
    <mergeCell ref="H48:H49"/>
    <mergeCell ref="H41:H42"/>
    <mergeCell ref="J41:J42"/>
    <mergeCell ref="K41:K42"/>
    <mergeCell ref="N41:N42"/>
    <mergeCell ref="O41:O42"/>
    <mergeCell ref="P41:P42"/>
    <mergeCell ref="A41:A42"/>
    <mergeCell ref="C41:C42"/>
    <mergeCell ref="D41:D42"/>
    <mergeCell ref="E41:E42"/>
    <mergeCell ref="F41:F42"/>
    <mergeCell ref="G41:G42"/>
    <mergeCell ref="R32:R33"/>
    <mergeCell ref="E36:E37"/>
    <mergeCell ref="F36:F37"/>
    <mergeCell ref="G36:G37"/>
    <mergeCell ref="H36:H37"/>
    <mergeCell ref="J36:J37"/>
    <mergeCell ref="K36:K37"/>
    <mergeCell ref="J32:J33"/>
    <mergeCell ref="K32:K33"/>
    <mergeCell ref="M32:M33"/>
    <mergeCell ref="N32:N33"/>
    <mergeCell ref="P32:P33"/>
    <mergeCell ref="Q32:Q33"/>
    <mergeCell ref="O17:O18"/>
    <mergeCell ref="H13:H14"/>
    <mergeCell ref="J13:J14"/>
    <mergeCell ref="A30:A40"/>
    <mergeCell ref="B30:B40"/>
    <mergeCell ref="C30:C40"/>
    <mergeCell ref="D30:D40"/>
    <mergeCell ref="E32:E33"/>
    <mergeCell ref="F32:F33"/>
    <mergeCell ref="G32:G33"/>
    <mergeCell ref="H32:H33"/>
    <mergeCell ref="H23:H24"/>
    <mergeCell ref="Q13:Q14"/>
    <mergeCell ref="R13:R14"/>
    <mergeCell ref="E17:E18"/>
    <mergeCell ref="P13:P14"/>
    <mergeCell ref="P17:P18"/>
    <mergeCell ref="Q17:Q18"/>
    <mergeCell ref="R17:R18"/>
    <mergeCell ref="A22:A29"/>
    <mergeCell ref="B22:B29"/>
    <mergeCell ref="C22:C29"/>
    <mergeCell ref="D22:D29"/>
    <mergeCell ref="E23:E24"/>
    <mergeCell ref="F23:F24"/>
    <mergeCell ref="G23:G24"/>
    <mergeCell ref="Q23:Q24"/>
    <mergeCell ref="R23:R24"/>
    <mergeCell ref="J23:J24"/>
    <mergeCell ref="K23:K24"/>
    <mergeCell ref="M23:M24"/>
    <mergeCell ref="N23:N24"/>
    <mergeCell ref="P23:P24"/>
    <mergeCell ref="J17:J18"/>
    <mergeCell ref="K17:K18"/>
    <mergeCell ref="N17:N18"/>
    <mergeCell ref="R3:R4"/>
    <mergeCell ref="A5:R5"/>
    <mergeCell ref="A6:A10"/>
    <mergeCell ref="B6:B9"/>
    <mergeCell ref="C6:C9"/>
    <mergeCell ref="D6:D9"/>
    <mergeCell ref="E7:E8"/>
    <mergeCell ref="F7:F8"/>
    <mergeCell ref="G7:G8"/>
    <mergeCell ref="G2:G4"/>
    <mergeCell ref="H2:H4"/>
    <mergeCell ref="J2:R2"/>
    <mergeCell ref="J3:J4"/>
    <mergeCell ref="K3:K4"/>
    <mergeCell ref="L3:L4"/>
    <mergeCell ref="M3:M4"/>
    <mergeCell ref="N3:N4"/>
    <mergeCell ref="O3:O4"/>
    <mergeCell ref="C2:C4"/>
    <mergeCell ref="D2:D4"/>
    <mergeCell ref="P7:P8"/>
    <mergeCell ref="Q7:Q8"/>
    <mergeCell ref="R7:R8"/>
    <mergeCell ref="H7:H8"/>
    <mergeCell ref="P3:P4"/>
    <mergeCell ref="A2:A4"/>
    <mergeCell ref="B2:B4"/>
    <mergeCell ref="F17:F18"/>
    <mergeCell ref="G17:G18"/>
    <mergeCell ref="H17:H18"/>
    <mergeCell ref="E2:E4"/>
    <mergeCell ref="F2:F4"/>
    <mergeCell ref="Q3:Q4"/>
    <mergeCell ref="K13:K14"/>
    <mergeCell ref="M13:M14"/>
    <mergeCell ref="N13:N14"/>
    <mergeCell ref="A11:A21"/>
    <mergeCell ref="B11:B21"/>
    <mergeCell ref="C11:C21"/>
    <mergeCell ref="D11:D21"/>
    <mergeCell ref="E13:E14"/>
    <mergeCell ref="F13:F14"/>
    <mergeCell ref="G13:G14"/>
    <mergeCell ref="J7:J8"/>
    <mergeCell ref="K7:K8"/>
    <mergeCell ref="L7:L8"/>
    <mergeCell ref="M7:M8"/>
    <mergeCell ref="N7:N8"/>
  </mergeCells>
  <hyperlinks>
    <hyperlink ref="R1" location="СОДЕРЖАНИЕ!A1" display="Назад в СОДЕРЖАНИЕ "/>
  </hyperlinks>
  <pageMargins left="0.23622047244094491" right="0.23622047244094491" top="0.35433070866141736" bottom="0.74803149606299213" header="0.11811023622047245" footer="0.11811023622047245"/>
  <pageSetup paperSize="9" scale="59" orientation="portrait" r:id="rId1"/>
  <headerFooter>
    <oddFooter>Страница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O20"/>
  <sheetViews>
    <sheetView zoomScaleNormal="100" workbookViewId="0">
      <pane ySplit="6" topLeftCell="A7" activePane="bottomLeft" state="frozen"/>
      <selection pane="bottomLeft"/>
    </sheetView>
  </sheetViews>
  <sheetFormatPr defaultColWidth="9.28515625" defaultRowHeight="15" x14ac:dyDescent="0.25"/>
  <cols>
    <col min="1" max="1" width="2.7109375" style="25" customWidth="1"/>
    <col min="2" max="2" width="6.5703125" style="25" customWidth="1"/>
    <col min="3" max="3" width="39.28515625" style="25" customWidth="1"/>
    <col min="4" max="4" width="59.7109375" style="25" customWidth="1"/>
    <col min="5" max="7" width="12.5703125" style="25" customWidth="1"/>
    <col min="8" max="8" width="10" style="36" customWidth="1"/>
    <col min="9" max="9" width="10.28515625" style="25" customWidth="1"/>
    <col min="10" max="10" width="10.28515625" style="87" customWidth="1"/>
    <col min="11" max="11" width="10.140625" style="87" customWidth="1"/>
    <col min="12" max="12" width="2.5703125" style="25" customWidth="1"/>
    <col min="13" max="13" width="41.7109375" style="25" customWidth="1"/>
    <col min="14" max="16384" width="9.28515625" style="25"/>
  </cols>
  <sheetData>
    <row r="1" spans="1:15" x14ac:dyDescent="0.25">
      <c r="A1" s="20"/>
      <c r="B1" s="20"/>
      <c r="C1" s="20"/>
      <c r="D1" s="20"/>
      <c r="E1" s="20"/>
      <c r="F1" s="20"/>
      <c r="G1" s="20"/>
      <c r="H1" s="43"/>
      <c r="I1" s="20"/>
      <c r="J1" s="487"/>
      <c r="K1" s="487"/>
      <c r="L1" s="20"/>
    </row>
    <row r="2" spans="1:15" x14ac:dyDescent="0.25">
      <c r="A2" s="20"/>
      <c r="B2" s="32" t="s">
        <v>766</v>
      </c>
      <c r="C2" s="20"/>
      <c r="D2" s="20"/>
      <c r="E2" s="20"/>
      <c r="F2" s="20"/>
      <c r="G2" s="20"/>
      <c r="H2" s="43"/>
      <c r="I2" s="20"/>
      <c r="J2" s="488" t="s">
        <v>191</v>
      </c>
      <c r="K2" s="487"/>
      <c r="L2" s="20"/>
      <c r="M2" s="26"/>
      <c r="N2" s="26"/>
      <c r="O2" s="26"/>
    </row>
    <row r="3" spans="1:15" x14ac:dyDescent="0.25">
      <c r="A3" s="20"/>
      <c r="B3" s="960" t="s">
        <v>652</v>
      </c>
      <c r="C3" s="960"/>
      <c r="D3" s="331"/>
      <c r="E3" s="331"/>
      <c r="F3" s="331"/>
      <c r="G3" s="331"/>
      <c r="H3" s="332"/>
      <c r="I3" s="22"/>
      <c r="J3" s="489"/>
      <c r="K3" s="490" t="s">
        <v>43</v>
      </c>
      <c r="L3" s="20"/>
      <c r="M3" s="26"/>
      <c r="N3" s="26"/>
      <c r="O3" s="26"/>
    </row>
    <row r="4" spans="1:15" ht="15.75" thickBot="1" x14ac:dyDescent="0.3">
      <c r="A4" s="20"/>
      <c r="B4" s="20"/>
      <c r="C4" s="20"/>
      <c r="D4" s="20"/>
      <c r="E4" s="20"/>
      <c r="F4" s="20"/>
      <c r="G4" s="20"/>
      <c r="H4" s="43"/>
      <c r="I4" s="20"/>
      <c r="J4" s="487"/>
      <c r="K4" s="487"/>
      <c r="L4" s="20"/>
    </row>
    <row r="5" spans="1:15" ht="31.15" customHeight="1" x14ac:dyDescent="0.25">
      <c r="A5" s="20"/>
      <c r="B5" s="961" t="s">
        <v>0</v>
      </c>
      <c r="C5" s="963" t="s">
        <v>1</v>
      </c>
      <c r="D5" s="964"/>
      <c r="E5" s="967" t="s">
        <v>559</v>
      </c>
      <c r="F5" s="969" t="s">
        <v>560</v>
      </c>
      <c r="G5" s="969"/>
      <c r="H5" s="967" t="s">
        <v>2</v>
      </c>
      <c r="I5" s="967" t="s">
        <v>27</v>
      </c>
      <c r="J5" s="970" t="s">
        <v>909</v>
      </c>
      <c r="K5" s="971"/>
      <c r="L5" s="20"/>
    </row>
    <row r="6" spans="1:15" ht="15.75" thickBot="1" x14ac:dyDescent="0.3">
      <c r="A6" s="20"/>
      <c r="B6" s="962"/>
      <c r="C6" s="965"/>
      <c r="D6" s="966"/>
      <c r="E6" s="968"/>
      <c r="F6" s="165" t="s">
        <v>561</v>
      </c>
      <c r="G6" s="165" t="s">
        <v>124</v>
      </c>
      <c r="H6" s="968"/>
      <c r="I6" s="968"/>
      <c r="J6" s="491" t="s">
        <v>562</v>
      </c>
      <c r="K6" s="492" t="s">
        <v>563</v>
      </c>
      <c r="L6" s="20"/>
    </row>
    <row r="7" spans="1:15" ht="15.75" thickBot="1" x14ac:dyDescent="0.3">
      <c r="A7" s="20"/>
      <c r="B7" s="972" t="s">
        <v>564</v>
      </c>
      <c r="C7" s="973"/>
      <c r="D7" s="973"/>
      <c r="E7" s="973"/>
      <c r="F7" s="973"/>
      <c r="G7" s="973"/>
      <c r="H7" s="973"/>
      <c r="I7" s="973"/>
      <c r="J7" s="973"/>
      <c r="K7" s="974"/>
      <c r="L7" s="20"/>
    </row>
    <row r="8" spans="1:15" x14ac:dyDescent="0.25">
      <c r="A8" s="20"/>
      <c r="B8" s="391">
        <v>1</v>
      </c>
      <c r="C8" s="392" t="s">
        <v>565</v>
      </c>
      <c r="D8" s="393" t="s">
        <v>749</v>
      </c>
      <c r="E8" s="394" t="s">
        <v>4</v>
      </c>
      <c r="F8" s="394" t="s">
        <v>612</v>
      </c>
      <c r="G8" s="394" t="s">
        <v>4</v>
      </c>
      <c r="H8" s="395" t="s">
        <v>3</v>
      </c>
      <c r="I8" s="395">
        <v>6</v>
      </c>
      <c r="J8" s="978" t="s">
        <v>879</v>
      </c>
      <c r="K8" s="979"/>
      <c r="L8" s="20"/>
      <c r="M8" s="333"/>
    </row>
    <row r="9" spans="1:15" x14ac:dyDescent="0.25">
      <c r="A9" s="20"/>
      <c r="B9" s="975" t="s">
        <v>566</v>
      </c>
      <c r="C9" s="976"/>
      <c r="D9" s="976"/>
      <c r="E9" s="976"/>
      <c r="F9" s="976"/>
      <c r="G9" s="976"/>
      <c r="H9" s="976"/>
      <c r="I9" s="976"/>
      <c r="J9" s="976"/>
      <c r="K9" s="977"/>
      <c r="L9" s="20"/>
      <c r="M9" s="333"/>
    </row>
    <row r="10" spans="1:15" x14ac:dyDescent="0.25">
      <c r="A10" s="20"/>
      <c r="B10" s="396">
        <v>2</v>
      </c>
      <c r="C10" s="193" t="s">
        <v>567</v>
      </c>
      <c r="D10" s="927" t="s">
        <v>568</v>
      </c>
      <c r="E10" s="397" t="s">
        <v>4</v>
      </c>
      <c r="F10" s="164" t="s">
        <v>569</v>
      </c>
      <c r="G10" s="397" t="s">
        <v>4</v>
      </c>
      <c r="H10" s="164" t="s">
        <v>3</v>
      </c>
      <c r="I10" s="164">
        <v>8</v>
      </c>
      <c r="J10" s="398">
        <f>ROUND(K10/25,0)</f>
        <v>77</v>
      </c>
      <c r="K10" s="493">
        <v>1926</v>
      </c>
      <c r="L10" s="20"/>
      <c r="M10" s="333"/>
    </row>
    <row r="11" spans="1:15" x14ac:dyDescent="0.25">
      <c r="A11" s="20"/>
      <c r="B11" s="396">
        <v>3</v>
      </c>
      <c r="C11" s="193" t="s">
        <v>570</v>
      </c>
      <c r="D11" s="927" t="s">
        <v>571</v>
      </c>
      <c r="E11" s="397" t="s">
        <v>4</v>
      </c>
      <c r="F11" s="164" t="s">
        <v>572</v>
      </c>
      <c r="G11" s="397" t="s">
        <v>4</v>
      </c>
      <c r="H11" s="164" t="s">
        <v>3</v>
      </c>
      <c r="I11" s="398">
        <v>12</v>
      </c>
      <c r="J11" s="398">
        <f>ROUND(K11/25,0)</f>
        <v>51</v>
      </c>
      <c r="K11" s="493">
        <v>1284</v>
      </c>
      <c r="L11" s="20"/>
      <c r="M11" s="333"/>
    </row>
    <row r="12" spans="1:15" x14ac:dyDescent="0.25">
      <c r="A12" s="20"/>
      <c r="B12" s="975" t="s">
        <v>610</v>
      </c>
      <c r="C12" s="976"/>
      <c r="D12" s="976"/>
      <c r="E12" s="976"/>
      <c r="F12" s="976"/>
      <c r="G12" s="976"/>
      <c r="H12" s="976"/>
      <c r="I12" s="976"/>
      <c r="J12" s="976"/>
      <c r="K12" s="977"/>
      <c r="L12" s="20"/>
      <c r="M12" s="333"/>
    </row>
    <row r="13" spans="1:15" x14ac:dyDescent="0.25">
      <c r="A13" s="20"/>
      <c r="B13" s="396">
        <v>4</v>
      </c>
      <c r="C13" s="193" t="s">
        <v>573</v>
      </c>
      <c r="D13" s="927" t="s">
        <v>574</v>
      </c>
      <c r="E13" s="164" t="s">
        <v>575</v>
      </c>
      <c r="F13" s="164" t="s">
        <v>576</v>
      </c>
      <c r="G13" s="164">
        <v>75</v>
      </c>
      <c r="H13" s="164" t="s">
        <v>577</v>
      </c>
      <c r="I13" s="397" t="s">
        <v>4</v>
      </c>
      <c r="J13" s="398">
        <f>ROUND(K13/75,0)</f>
        <v>94</v>
      </c>
      <c r="K13" s="493">
        <v>7062</v>
      </c>
      <c r="L13" s="20"/>
      <c r="M13" s="333"/>
    </row>
    <row r="14" spans="1:15" x14ac:dyDescent="0.25">
      <c r="A14" s="20"/>
      <c r="B14" s="334">
        <v>5</v>
      </c>
      <c r="C14" s="193" t="s">
        <v>578</v>
      </c>
      <c r="D14" s="927" t="s">
        <v>579</v>
      </c>
      <c r="E14" s="164" t="s">
        <v>580</v>
      </c>
      <c r="F14" s="164" t="s">
        <v>576</v>
      </c>
      <c r="G14" s="164">
        <v>75</v>
      </c>
      <c r="H14" s="164" t="s">
        <v>577</v>
      </c>
      <c r="I14" s="328" t="s">
        <v>4</v>
      </c>
      <c r="J14" s="494">
        <f>ROUND(K14/75,0)</f>
        <v>128</v>
      </c>
      <c r="K14" s="493">
        <v>9630</v>
      </c>
      <c r="L14" s="20"/>
      <c r="M14" s="333"/>
    </row>
    <row r="15" spans="1:15" x14ac:dyDescent="0.25">
      <c r="A15" s="20"/>
      <c r="B15" s="957" t="s">
        <v>581</v>
      </c>
      <c r="C15" s="958"/>
      <c r="D15" s="958"/>
      <c r="E15" s="958"/>
      <c r="F15" s="958"/>
      <c r="G15" s="958"/>
      <c r="H15" s="958"/>
      <c r="I15" s="958"/>
      <c r="J15" s="958"/>
      <c r="K15" s="959"/>
      <c r="L15" s="20"/>
      <c r="M15" s="333"/>
    </row>
    <row r="16" spans="1:15" x14ac:dyDescent="0.25">
      <c r="A16" s="20"/>
      <c r="B16" s="334">
        <v>6</v>
      </c>
      <c r="C16" s="197" t="s">
        <v>582</v>
      </c>
      <c r="D16" s="335" t="s">
        <v>583</v>
      </c>
      <c r="E16" s="153" t="s">
        <v>584</v>
      </c>
      <c r="F16" s="164" t="s">
        <v>576</v>
      </c>
      <c r="G16" s="153">
        <v>75</v>
      </c>
      <c r="H16" s="164" t="s">
        <v>577</v>
      </c>
      <c r="I16" s="328" t="s">
        <v>4</v>
      </c>
      <c r="J16" s="494">
        <f>ROUND(K16/75,0)</f>
        <v>121</v>
      </c>
      <c r="K16" s="493">
        <v>9068</v>
      </c>
      <c r="L16" s="20"/>
      <c r="M16" s="333"/>
    </row>
    <row r="17" spans="1:13" x14ac:dyDescent="0.25">
      <c r="A17" s="20"/>
      <c r="B17" s="334">
        <v>7</v>
      </c>
      <c r="C17" s="193" t="s">
        <v>585</v>
      </c>
      <c r="D17" s="927" t="s">
        <v>611</v>
      </c>
      <c r="E17" s="164" t="s">
        <v>584</v>
      </c>
      <c r="F17" s="164" t="s">
        <v>576</v>
      </c>
      <c r="G17" s="164">
        <v>75</v>
      </c>
      <c r="H17" s="164" t="s">
        <v>577</v>
      </c>
      <c r="I17" s="328" t="s">
        <v>4</v>
      </c>
      <c r="J17" s="494">
        <f>ROUND(K17/75,0)</f>
        <v>96</v>
      </c>
      <c r="K17" s="493">
        <v>7223</v>
      </c>
      <c r="L17" s="20"/>
      <c r="M17" s="333"/>
    </row>
    <row r="18" spans="1:13" x14ac:dyDescent="0.25">
      <c r="A18" s="20"/>
      <c r="B18" s="957" t="s">
        <v>868</v>
      </c>
      <c r="C18" s="958"/>
      <c r="D18" s="958"/>
      <c r="E18" s="958"/>
      <c r="F18" s="958"/>
      <c r="G18" s="958"/>
      <c r="H18" s="958"/>
      <c r="I18" s="958"/>
      <c r="J18" s="958"/>
      <c r="K18" s="959"/>
      <c r="L18" s="20"/>
      <c r="M18" s="333"/>
    </row>
    <row r="19" spans="1:13" ht="15.75" thickBot="1" x14ac:dyDescent="0.3">
      <c r="A19" s="20"/>
      <c r="B19" s="336">
        <v>6</v>
      </c>
      <c r="C19" s="337" t="s">
        <v>869</v>
      </c>
      <c r="D19" s="338" t="s">
        <v>870</v>
      </c>
      <c r="E19" s="339"/>
      <c r="F19" s="929" t="s">
        <v>871</v>
      </c>
      <c r="G19" s="339">
        <f>0.1*5</f>
        <v>0.5</v>
      </c>
      <c r="H19" s="929" t="s">
        <v>577</v>
      </c>
      <c r="I19" s="340" t="s">
        <v>4</v>
      </c>
      <c r="J19" s="495" t="s">
        <v>4</v>
      </c>
      <c r="K19" s="496">
        <v>990</v>
      </c>
      <c r="L19" s="20"/>
      <c r="M19" s="333"/>
    </row>
    <row r="20" spans="1:13" x14ac:dyDescent="0.25">
      <c r="A20" s="20"/>
      <c r="B20" s="20"/>
      <c r="C20" s="20"/>
      <c r="D20" s="20"/>
      <c r="E20" s="20"/>
      <c r="F20" s="20"/>
      <c r="G20" s="20"/>
      <c r="H20" s="43"/>
      <c r="I20" s="20"/>
      <c r="J20" s="487"/>
      <c r="K20" s="487"/>
      <c r="L20" s="20"/>
    </row>
  </sheetData>
  <mergeCells count="14">
    <mergeCell ref="B18:K18"/>
    <mergeCell ref="B15:K15"/>
    <mergeCell ref="B3:C3"/>
    <mergeCell ref="B5:B6"/>
    <mergeCell ref="C5:D6"/>
    <mergeCell ref="E5:E6"/>
    <mergeCell ref="F5:G5"/>
    <mergeCell ref="H5:H6"/>
    <mergeCell ref="I5:I6"/>
    <mergeCell ref="J5:K5"/>
    <mergeCell ref="B7:K7"/>
    <mergeCell ref="B9:K9"/>
    <mergeCell ref="B12:K12"/>
    <mergeCell ref="J8:K8"/>
  </mergeCells>
  <hyperlinks>
    <hyperlink ref="J2" location="СОДЕРЖАНИЕ!A1" display="Назад в СОДЕРЖАНИЕ "/>
  </hyperlinks>
  <pageMargins left="0.70866141732283472" right="0.70866141732283472" top="0.74803149606299213" bottom="0.74803149606299213" header="0.31496062992125984" footer="0.31496062992125984"/>
  <pageSetup paperSize="9" scale="5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6" tint="0.59999389629810485"/>
    <pageSetUpPr fitToPage="1"/>
  </sheetPr>
  <dimension ref="A1:N112"/>
  <sheetViews>
    <sheetView showGridLines="0" zoomScaleNormal="100" zoomScaleSheetLayoutView="100" workbookViewId="0">
      <pane xSplit="6" ySplit="8" topLeftCell="G9" activePane="bottomRight" state="frozen"/>
      <selection pane="topRight" activeCell="G1" sqref="G1"/>
      <selection pane="bottomLeft" activeCell="A9" sqref="A9"/>
      <selection pane="bottomRight" activeCell="M8" sqref="M8"/>
    </sheetView>
  </sheetViews>
  <sheetFormatPr defaultColWidth="8.7109375" defaultRowHeight="15" x14ac:dyDescent="0.25"/>
  <cols>
    <col min="1" max="1" width="3.42578125" style="85" customWidth="1"/>
    <col min="2" max="2" width="6.5703125" style="85" customWidth="1"/>
    <col min="3" max="3" width="47.140625" style="85" customWidth="1"/>
    <col min="4" max="4" width="9.28515625" style="85" customWidth="1"/>
    <col min="5" max="5" width="5.7109375" style="85" customWidth="1"/>
    <col min="6" max="6" width="9" style="85" customWidth="1"/>
    <col min="7" max="11" width="18.5703125" style="528" customWidth="1"/>
    <col min="12" max="12" width="19.5703125" style="528" customWidth="1"/>
    <col min="13" max="13" width="18.5703125" style="528" customWidth="1"/>
    <col min="14" max="14" width="3.42578125" style="85" customWidth="1"/>
    <col min="15" max="16384" width="8.7109375" style="85"/>
  </cols>
  <sheetData>
    <row r="1" spans="1:14" x14ac:dyDescent="0.25">
      <c r="A1" s="84"/>
      <c r="B1" s="84"/>
      <c r="C1" s="84"/>
      <c r="D1" s="84"/>
      <c r="E1" s="84"/>
      <c r="F1" s="84"/>
      <c r="G1" s="497"/>
      <c r="H1" s="497"/>
      <c r="I1" s="497"/>
      <c r="J1" s="497"/>
      <c r="K1" s="497"/>
      <c r="L1" s="497"/>
      <c r="M1" s="497"/>
      <c r="N1" s="84"/>
    </row>
    <row r="2" spans="1:14" ht="28.9" customHeight="1" x14ac:dyDescent="0.25">
      <c r="A2" s="84"/>
      <c r="B2" s="84"/>
      <c r="C2" s="21"/>
      <c r="D2" s="84"/>
      <c r="E2" s="84"/>
      <c r="F2" s="84"/>
      <c r="G2" s="497"/>
      <c r="H2" s="497"/>
      <c r="I2" s="497"/>
      <c r="J2" s="497"/>
      <c r="K2" s="497"/>
      <c r="L2" s="980" t="s">
        <v>192</v>
      </c>
      <c r="M2" s="980"/>
      <c r="N2" s="84"/>
    </row>
    <row r="3" spans="1:14" x14ac:dyDescent="0.25">
      <c r="A3" s="84"/>
      <c r="B3" s="389" t="s">
        <v>766</v>
      </c>
      <c r="C3" s="84"/>
      <c r="D3" s="84"/>
      <c r="E3" s="84"/>
      <c r="F3" s="84"/>
      <c r="G3" s="497"/>
      <c r="H3" s="497"/>
      <c r="I3" s="497"/>
      <c r="J3" s="497"/>
      <c r="K3" s="497"/>
      <c r="L3" s="497"/>
      <c r="M3" s="497"/>
      <c r="N3" s="84"/>
    </row>
    <row r="4" spans="1:14" x14ac:dyDescent="0.25">
      <c r="A4" s="84"/>
      <c r="B4" s="960" t="s">
        <v>176</v>
      </c>
      <c r="C4" s="960"/>
      <c r="D4" s="84"/>
      <c r="E4" s="84"/>
      <c r="F4" s="84"/>
      <c r="G4" s="497"/>
      <c r="H4" s="497"/>
      <c r="I4" s="497"/>
      <c r="J4" s="497"/>
      <c r="K4" s="497"/>
      <c r="L4" s="498"/>
      <c r="M4" s="498" t="s">
        <v>303</v>
      </c>
      <c r="N4" s="84"/>
    </row>
    <row r="5" spans="1:14" ht="15.75" thickBot="1" x14ac:dyDescent="0.3">
      <c r="A5" s="84"/>
      <c r="B5" s="245"/>
      <c r="C5" s="245"/>
      <c r="D5" s="245"/>
      <c r="E5" s="245"/>
      <c r="F5" s="245"/>
      <c r="G5" s="499"/>
      <c r="H5" s="499"/>
      <c r="I5" s="499"/>
      <c r="J5" s="499"/>
      <c r="K5" s="499"/>
      <c r="L5" s="499"/>
      <c r="M5" s="499"/>
      <c r="N5" s="84"/>
    </row>
    <row r="6" spans="1:14" x14ac:dyDescent="0.25">
      <c r="A6" s="246"/>
      <c r="B6" s="996" t="s">
        <v>0</v>
      </c>
      <c r="C6" s="999" t="s">
        <v>1</v>
      </c>
      <c r="D6" s="1002" t="s">
        <v>27</v>
      </c>
      <c r="E6" s="1005" t="s">
        <v>2</v>
      </c>
      <c r="F6" s="1032" t="s">
        <v>107</v>
      </c>
      <c r="G6" s="993" t="s">
        <v>909</v>
      </c>
      <c r="H6" s="994"/>
      <c r="I6" s="994"/>
      <c r="J6" s="994"/>
      <c r="K6" s="994"/>
      <c r="L6" s="994"/>
      <c r="M6" s="995"/>
      <c r="N6" s="84"/>
    </row>
    <row r="7" spans="1:14" ht="33.75" x14ac:dyDescent="0.25">
      <c r="A7" s="246"/>
      <c r="B7" s="997"/>
      <c r="C7" s="1000"/>
      <c r="D7" s="1003"/>
      <c r="E7" s="1006"/>
      <c r="F7" s="1033"/>
      <c r="G7" s="700" t="s">
        <v>412</v>
      </c>
      <c r="H7" s="501" t="s">
        <v>901</v>
      </c>
      <c r="I7" s="501" t="s">
        <v>902</v>
      </c>
      <c r="J7" s="501" t="s">
        <v>469</v>
      </c>
      <c r="K7" s="684" t="s">
        <v>470</v>
      </c>
      <c r="L7" s="684" t="s">
        <v>146</v>
      </c>
      <c r="M7" s="701" t="s">
        <v>903</v>
      </c>
      <c r="N7" s="84"/>
    </row>
    <row r="8" spans="1:14" ht="51" customHeight="1" thickBot="1" x14ac:dyDescent="0.3">
      <c r="A8" s="246"/>
      <c r="B8" s="998"/>
      <c r="C8" s="1001"/>
      <c r="D8" s="1004"/>
      <c r="E8" s="1007"/>
      <c r="F8" s="1034"/>
      <c r="G8" s="702" t="s">
        <v>754</v>
      </c>
      <c r="H8" s="698" t="s">
        <v>537</v>
      </c>
      <c r="I8" s="698" t="s">
        <v>647</v>
      </c>
      <c r="J8" s="698" t="s">
        <v>674</v>
      </c>
      <c r="K8" s="699" t="s">
        <v>675</v>
      </c>
      <c r="L8" s="699"/>
      <c r="M8" s="703"/>
      <c r="N8" s="84"/>
    </row>
    <row r="9" spans="1:14" x14ac:dyDescent="0.25">
      <c r="A9" s="246"/>
      <c r="B9" s="1008">
        <v>1</v>
      </c>
      <c r="C9" s="985" t="s">
        <v>142</v>
      </c>
      <c r="D9" s="981">
        <v>2</v>
      </c>
      <c r="E9" s="983" t="s">
        <v>3</v>
      </c>
      <c r="F9" s="222">
        <v>90</v>
      </c>
      <c r="G9" s="503">
        <v>620</v>
      </c>
      <c r="H9" s="504">
        <v>1235</v>
      </c>
      <c r="I9" s="504">
        <v>1517</v>
      </c>
      <c r="J9" s="504">
        <v>1432</v>
      </c>
      <c r="K9" s="504">
        <v>1820</v>
      </c>
      <c r="L9" s="504">
        <v>790</v>
      </c>
      <c r="M9" s="505">
        <v>8356</v>
      </c>
      <c r="N9" s="84"/>
    </row>
    <row r="10" spans="1:14" x14ac:dyDescent="0.25">
      <c r="A10" s="246"/>
      <c r="B10" s="1009"/>
      <c r="C10" s="986"/>
      <c r="D10" s="982"/>
      <c r="E10" s="984"/>
      <c r="F10" s="222">
        <v>100</v>
      </c>
      <c r="G10" s="506" t="s">
        <v>4</v>
      </c>
      <c r="H10" s="507">
        <v>1299</v>
      </c>
      <c r="I10" s="508">
        <v>1589</v>
      </c>
      <c r="J10" s="508">
        <v>1522</v>
      </c>
      <c r="K10" s="508">
        <v>1936</v>
      </c>
      <c r="L10" s="508">
        <v>861</v>
      </c>
      <c r="M10" s="509">
        <v>8903</v>
      </c>
      <c r="N10" s="84"/>
    </row>
    <row r="11" spans="1:14" x14ac:dyDescent="0.25">
      <c r="A11" s="246"/>
      <c r="B11" s="1035">
        <v>2</v>
      </c>
      <c r="C11" s="987" t="s">
        <v>601</v>
      </c>
      <c r="D11" s="981">
        <v>2</v>
      </c>
      <c r="E11" s="991" t="s">
        <v>3</v>
      </c>
      <c r="F11" s="223">
        <v>90</v>
      </c>
      <c r="G11" s="510">
        <v>1690</v>
      </c>
      <c r="H11" s="511">
        <v>3500</v>
      </c>
      <c r="I11" s="512">
        <v>4298</v>
      </c>
      <c r="J11" s="512">
        <v>3708</v>
      </c>
      <c r="K11" s="512">
        <v>4709</v>
      </c>
      <c r="L11" s="512">
        <v>2083</v>
      </c>
      <c r="M11" s="513">
        <v>23600</v>
      </c>
      <c r="N11" s="84"/>
    </row>
    <row r="12" spans="1:14" x14ac:dyDescent="0.25">
      <c r="A12" s="246"/>
      <c r="B12" s="1036"/>
      <c r="C12" s="988"/>
      <c r="D12" s="990"/>
      <c r="E12" s="992"/>
      <c r="F12" s="450">
        <v>100</v>
      </c>
      <c r="G12" s="514" t="s">
        <v>4</v>
      </c>
      <c r="H12" s="515">
        <v>3888</v>
      </c>
      <c r="I12" s="516">
        <v>4536</v>
      </c>
      <c r="J12" s="516">
        <v>4398</v>
      </c>
      <c r="K12" s="516">
        <v>5589</v>
      </c>
      <c r="L12" s="516">
        <v>2500</v>
      </c>
      <c r="M12" s="517">
        <v>24398</v>
      </c>
      <c r="N12" s="84"/>
    </row>
    <row r="13" spans="1:14" x14ac:dyDescent="0.25">
      <c r="A13" s="246"/>
      <c r="B13" s="1008">
        <v>3</v>
      </c>
      <c r="C13" s="987" t="s">
        <v>602</v>
      </c>
      <c r="D13" s="981">
        <v>5</v>
      </c>
      <c r="E13" s="983" t="s">
        <v>3</v>
      </c>
      <c r="F13" s="222">
        <v>125</v>
      </c>
      <c r="G13" s="518">
        <v>1504</v>
      </c>
      <c r="H13" s="519">
        <v>2588</v>
      </c>
      <c r="I13" s="519">
        <v>3178</v>
      </c>
      <c r="J13" s="519">
        <v>3595</v>
      </c>
      <c r="K13" s="519">
        <v>4574</v>
      </c>
      <c r="L13" s="519">
        <v>1590</v>
      </c>
      <c r="M13" s="520">
        <v>23637</v>
      </c>
      <c r="N13" s="84"/>
    </row>
    <row r="14" spans="1:14" x14ac:dyDescent="0.25">
      <c r="A14" s="246"/>
      <c r="B14" s="1009"/>
      <c r="C14" s="989"/>
      <c r="D14" s="982"/>
      <c r="E14" s="984"/>
      <c r="F14" s="222">
        <v>150</v>
      </c>
      <c r="G14" s="521" t="s">
        <v>4</v>
      </c>
      <c r="H14" s="511">
        <v>3235</v>
      </c>
      <c r="I14" s="512">
        <v>3769</v>
      </c>
      <c r="J14" s="512">
        <v>4295</v>
      </c>
      <c r="K14" s="512">
        <v>5457</v>
      </c>
      <c r="L14" s="512">
        <v>2108</v>
      </c>
      <c r="M14" s="513">
        <v>25648</v>
      </c>
      <c r="N14" s="84"/>
    </row>
    <row r="15" spans="1:14" x14ac:dyDescent="0.25">
      <c r="A15" s="246"/>
      <c r="B15" s="1008">
        <v>4</v>
      </c>
      <c r="C15" s="985" t="s">
        <v>144</v>
      </c>
      <c r="D15" s="981" t="s">
        <v>4</v>
      </c>
      <c r="E15" s="1016" t="s">
        <v>3</v>
      </c>
      <c r="F15" s="223">
        <v>125</v>
      </c>
      <c r="G15" s="1017">
        <v>12806</v>
      </c>
      <c r="H15" s="1018"/>
      <c r="I15" s="1018"/>
      <c r="J15" s="1018"/>
      <c r="K15" s="1018"/>
      <c r="L15" s="1018"/>
      <c r="M15" s="513">
        <v>25612</v>
      </c>
      <c r="N15" s="84"/>
    </row>
    <row r="16" spans="1:14" x14ac:dyDescent="0.25">
      <c r="A16" s="246"/>
      <c r="B16" s="1009"/>
      <c r="C16" s="986"/>
      <c r="D16" s="982"/>
      <c r="E16" s="1015"/>
      <c r="F16" s="222">
        <v>150</v>
      </c>
      <c r="G16" s="521" t="s">
        <v>4</v>
      </c>
      <c r="H16" s="1020">
        <v>14607</v>
      </c>
      <c r="I16" s="1021"/>
      <c r="J16" s="1021"/>
      <c r="K16" s="1021"/>
      <c r="L16" s="1022"/>
      <c r="M16" s="513">
        <v>29213</v>
      </c>
      <c r="N16" s="84"/>
    </row>
    <row r="17" spans="1:14" x14ac:dyDescent="0.25">
      <c r="A17" s="246"/>
      <c r="B17" s="1008">
        <v>5</v>
      </c>
      <c r="C17" s="1019" t="s">
        <v>5</v>
      </c>
      <c r="D17" s="981">
        <v>20</v>
      </c>
      <c r="E17" s="983" t="s">
        <v>3</v>
      </c>
      <c r="F17" s="223" t="s">
        <v>6</v>
      </c>
      <c r="G17" s="510">
        <v>493</v>
      </c>
      <c r="H17" s="512">
        <v>1082</v>
      </c>
      <c r="I17" s="512">
        <v>1328</v>
      </c>
      <c r="J17" s="512">
        <f>ROUND(H17*1.07,0)</f>
        <v>1158</v>
      </c>
      <c r="K17" s="512">
        <f>ROUND(I17*1.07,0)</f>
        <v>1421</v>
      </c>
      <c r="L17" s="512">
        <v>605</v>
      </c>
      <c r="M17" s="513">
        <v>3969</v>
      </c>
      <c r="N17" s="84"/>
    </row>
    <row r="18" spans="1:14" x14ac:dyDescent="0.25">
      <c r="A18" s="246"/>
      <c r="B18" s="1009"/>
      <c r="C18" s="1012"/>
      <c r="D18" s="982"/>
      <c r="E18" s="984"/>
      <c r="F18" s="222" t="s">
        <v>7</v>
      </c>
      <c r="G18" s="521" t="s">
        <v>4</v>
      </c>
      <c r="H18" s="511">
        <v>1131</v>
      </c>
      <c r="I18" s="511">
        <v>1409</v>
      </c>
      <c r="J18" s="512">
        <f t="shared" ref="J18:J83" si="0">ROUND(H18*1.07,0)</f>
        <v>1210</v>
      </c>
      <c r="K18" s="512">
        <f t="shared" ref="K18:K83" si="1">ROUND(I18*1.07,0)</f>
        <v>1508</v>
      </c>
      <c r="L18" s="512">
        <v>719</v>
      </c>
      <c r="M18" s="513">
        <v>4451</v>
      </c>
      <c r="N18" s="84"/>
    </row>
    <row r="19" spans="1:14" x14ac:dyDescent="0.25">
      <c r="A19" s="246"/>
      <c r="B19" s="1008">
        <v>6</v>
      </c>
      <c r="C19" s="1019" t="s">
        <v>128</v>
      </c>
      <c r="D19" s="981">
        <v>12</v>
      </c>
      <c r="E19" s="983" t="s">
        <v>3</v>
      </c>
      <c r="F19" s="223">
        <v>90</v>
      </c>
      <c r="G19" s="510">
        <v>447</v>
      </c>
      <c r="H19" s="511">
        <v>1104</v>
      </c>
      <c r="I19" s="511">
        <v>1356</v>
      </c>
      <c r="J19" s="512">
        <f t="shared" si="0"/>
        <v>1181</v>
      </c>
      <c r="K19" s="512">
        <f t="shared" si="1"/>
        <v>1451</v>
      </c>
      <c r="L19" s="512">
        <v>549</v>
      </c>
      <c r="M19" s="513">
        <v>4814</v>
      </c>
      <c r="N19" s="84"/>
    </row>
    <row r="20" spans="1:14" x14ac:dyDescent="0.25">
      <c r="A20" s="246"/>
      <c r="B20" s="1009"/>
      <c r="C20" s="1012"/>
      <c r="D20" s="982"/>
      <c r="E20" s="984"/>
      <c r="F20" s="222">
        <v>100</v>
      </c>
      <c r="G20" s="521" t="s">
        <v>4</v>
      </c>
      <c r="H20" s="511">
        <v>1170</v>
      </c>
      <c r="I20" s="511">
        <v>1478</v>
      </c>
      <c r="J20" s="512">
        <f t="shared" si="0"/>
        <v>1252</v>
      </c>
      <c r="K20" s="512">
        <f t="shared" si="1"/>
        <v>1581</v>
      </c>
      <c r="L20" s="512">
        <v>621</v>
      </c>
      <c r="M20" s="513">
        <v>5118</v>
      </c>
      <c r="N20" s="84"/>
    </row>
    <row r="21" spans="1:14" x14ac:dyDescent="0.25">
      <c r="A21" s="246"/>
      <c r="B21" s="1008">
        <v>7</v>
      </c>
      <c r="C21" s="985" t="s">
        <v>509</v>
      </c>
      <c r="D21" s="981" t="s">
        <v>4</v>
      </c>
      <c r="E21" s="1016" t="s">
        <v>3</v>
      </c>
      <c r="F21" s="223">
        <v>90</v>
      </c>
      <c r="G21" s="521" t="s">
        <v>4</v>
      </c>
      <c r="H21" s="511">
        <v>1642</v>
      </c>
      <c r="I21" s="507">
        <v>1671</v>
      </c>
      <c r="J21" s="512">
        <f t="shared" si="0"/>
        <v>1757</v>
      </c>
      <c r="K21" s="512">
        <f t="shared" si="1"/>
        <v>1788</v>
      </c>
      <c r="L21" s="512">
        <v>1247</v>
      </c>
      <c r="M21" s="522" t="s">
        <v>4</v>
      </c>
      <c r="N21" s="84"/>
    </row>
    <row r="22" spans="1:14" x14ac:dyDescent="0.25">
      <c r="A22" s="246"/>
      <c r="B22" s="1008"/>
      <c r="C22" s="985"/>
      <c r="D22" s="981"/>
      <c r="E22" s="1016"/>
      <c r="F22" s="239">
        <v>100</v>
      </c>
      <c r="G22" s="521" t="s">
        <v>4</v>
      </c>
      <c r="H22" s="512">
        <v>1672</v>
      </c>
      <c r="I22" s="508">
        <v>1700</v>
      </c>
      <c r="J22" s="512">
        <f t="shared" si="0"/>
        <v>1789</v>
      </c>
      <c r="K22" s="512">
        <f t="shared" si="1"/>
        <v>1819</v>
      </c>
      <c r="L22" s="512">
        <v>1273</v>
      </c>
      <c r="M22" s="522" t="s">
        <v>4</v>
      </c>
      <c r="N22" s="84"/>
    </row>
    <row r="23" spans="1:14" x14ac:dyDescent="0.25">
      <c r="A23" s="246"/>
      <c r="B23" s="1010">
        <v>8</v>
      </c>
      <c r="C23" s="1011" t="s">
        <v>8</v>
      </c>
      <c r="D23" s="1013">
        <v>12</v>
      </c>
      <c r="E23" s="1014" t="s">
        <v>3</v>
      </c>
      <c r="F23" s="97">
        <v>90</v>
      </c>
      <c r="G23" s="510">
        <v>473</v>
      </c>
      <c r="H23" s="511">
        <v>1188</v>
      </c>
      <c r="I23" s="511">
        <v>1458</v>
      </c>
      <c r="J23" s="512">
        <f t="shared" si="0"/>
        <v>1271</v>
      </c>
      <c r="K23" s="512">
        <f t="shared" si="1"/>
        <v>1560</v>
      </c>
      <c r="L23" s="512">
        <v>605</v>
      </c>
      <c r="M23" s="513">
        <v>4243</v>
      </c>
      <c r="N23" s="84"/>
    </row>
    <row r="24" spans="1:14" x14ac:dyDescent="0.25">
      <c r="A24" s="246"/>
      <c r="B24" s="1009"/>
      <c r="C24" s="1012"/>
      <c r="D24" s="982"/>
      <c r="E24" s="1015"/>
      <c r="F24" s="223">
        <v>100</v>
      </c>
      <c r="G24" s="521" t="s">
        <v>4</v>
      </c>
      <c r="H24" s="511">
        <v>1240</v>
      </c>
      <c r="I24" s="511">
        <v>1430</v>
      </c>
      <c r="J24" s="512">
        <f t="shared" si="0"/>
        <v>1327</v>
      </c>
      <c r="K24" s="512">
        <f t="shared" si="1"/>
        <v>1530</v>
      </c>
      <c r="L24" s="512">
        <v>681</v>
      </c>
      <c r="M24" s="513">
        <v>4513</v>
      </c>
      <c r="N24" s="84"/>
    </row>
    <row r="25" spans="1:14" x14ac:dyDescent="0.25">
      <c r="A25" s="246"/>
      <c r="B25" s="1008">
        <v>9</v>
      </c>
      <c r="C25" s="1019" t="s">
        <v>9</v>
      </c>
      <c r="D25" s="981">
        <v>12</v>
      </c>
      <c r="E25" s="1016" t="s">
        <v>3</v>
      </c>
      <c r="F25" s="222">
        <v>90</v>
      </c>
      <c r="G25" s="521" t="s">
        <v>4</v>
      </c>
      <c r="H25" s="507">
        <v>7441</v>
      </c>
      <c r="I25" s="507">
        <v>8754</v>
      </c>
      <c r="J25" s="512">
        <f t="shared" si="0"/>
        <v>7962</v>
      </c>
      <c r="K25" s="512">
        <f t="shared" si="1"/>
        <v>9367</v>
      </c>
      <c r="L25" s="512" t="s">
        <v>4</v>
      </c>
      <c r="M25" s="513">
        <v>12141</v>
      </c>
      <c r="N25" s="84"/>
    </row>
    <row r="26" spans="1:14" x14ac:dyDescent="0.25">
      <c r="A26" s="246"/>
      <c r="B26" s="1008"/>
      <c r="C26" s="1019"/>
      <c r="D26" s="981"/>
      <c r="E26" s="1016"/>
      <c r="F26" s="239">
        <v>100</v>
      </c>
      <c r="G26" s="521" t="s">
        <v>4</v>
      </c>
      <c r="H26" s="507">
        <v>7579</v>
      </c>
      <c r="I26" s="507">
        <v>8918</v>
      </c>
      <c r="J26" s="512">
        <f t="shared" si="0"/>
        <v>8110</v>
      </c>
      <c r="K26" s="512">
        <f t="shared" si="1"/>
        <v>9542</v>
      </c>
      <c r="L26" s="512" t="s">
        <v>4</v>
      </c>
      <c r="M26" s="513">
        <v>12911</v>
      </c>
      <c r="N26" s="84"/>
    </row>
    <row r="27" spans="1:14" x14ac:dyDescent="0.25">
      <c r="A27" s="246"/>
      <c r="B27" s="1010">
        <v>10</v>
      </c>
      <c r="C27" s="1037" t="s">
        <v>143</v>
      </c>
      <c r="D27" s="1013">
        <v>5</v>
      </c>
      <c r="E27" s="1014" t="s">
        <v>3</v>
      </c>
      <c r="F27" s="97">
        <v>125</v>
      </c>
      <c r="G27" s="510">
        <v>852</v>
      </c>
      <c r="H27" s="512">
        <v>2363</v>
      </c>
      <c r="I27" s="512">
        <v>2902</v>
      </c>
      <c r="J27" s="512">
        <f t="shared" si="0"/>
        <v>2528</v>
      </c>
      <c r="K27" s="512">
        <f t="shared" si="1"/>
        <v>3105</v>
      </c>
      <c r="L27" s="512">
        <v>1354</v>
      </c>
      <c r="M27" s="513">
        <v>7863</v>
      </c>
      <c r="N27" s="84"/>
    </row>
    <row r="28" spans="1:14" x14ac:dyDescent="0.25">
      <c r="A28" s="246"/>
      <c r="B28" s="1009"/>
      <c r="C28" s="986"/>
      <c r="D28" s="982"/>
      <c r="E28" s="1015"/>
      <c r="F28" s="223">
        <v>150</v>
      </c>
      <c r="G28" s="521" t="s">
        <v>4</v>
      </c>
      <c r="H28" s="511">
        <v>2809</v>
      </c>
      <c r="I28" s="511">
        <v>3346</v>
      </c>
      <c r="J28" s="512">
        <f t="shared" si="0"/>
        <v>3006</v>
      </c>
      <c r="K28" s="512">
        <f t="shared" si="1"/>
        <v>3580</v>
      </c>
      <c r="L28" s="512">
        <v>1608</v>
      </c>
      <c r="M28" s="513">
        <v>8947</v>
      </c>
      <c r="N28" s="84"/>
    </row>
    <row r="29" spans="1:14" x14ac:dyDescent="0.25">
      <c r="A29" s="246"/>
      <c r="B29" s="1008">
        <v>11</v>
      </c>
      <c r="C29" s="985" t="s">
        <v>141</v>
      </c>
      <c r="D29" s="981">
        <v>2</v>
      </c>
      <c r="E29" s="1016" t="s">
        <v>3</v>
      </c>
      <c r="F29" s="222">
        <v>125</v>
      </c>
      <c r="G29" s="521" t="s">
        <v>4</v>
      </c>
      <c r="H29" s="511">
        <v>3643</v>
      </c>
      <c r="I29" s="511">
        <v>4476</v>
      </c>
      <c r="J29" s="512">
        <f t="shared" si="0"/>
        <v>3898</v>
      </c>
      <c r="K29" s="512">
        <f t="shared" si="1"/>
        <v>4789</v>
      </c>
      <c r="L29" s="512">
        <v>2298</v>
      </c>
      <c r="M29" s="513">
        <v>19958</v>
      </c>
      <c r="N29" s="84"/>
    </row>
    <row r="30" spans="1:14" x14ac:dyDescent="0.25">
      <c r="A30" s="246"/>
      <c r="B30" s="1008"/>
      <c r="C30" s="985"/>
      <c r="D30" s="981"/>
      <c r="E30" s="1016"/>
      <c r="F30" s="239">
        <v>150</v>
      </c>
      <c r="G30" s="521" t="s">
        <v>4</v>
      </c>
      <c r="H30" s="511">
        <v>5071</v>
      </c>
      <c r="I30" s="511">
        <v>5377</v>
      </c>
      <c r="J30" s="512">
        <f t="shared" si="0"/>
        <v>5426</v>
      </c>
      <c r="K30" s="512">
        <f t="shared" si="1"/>
        <v>5753</v>
      </c>
      <c r="L30" s="512">
        <v>2781</v>
      </c>
      <c r="M30" s="513">
        <v>23418</v>
      </c>
      <c r="N30" s="84"/>
    </row>
    <row r="31" spans="1:14" x14ac:dyDescent="0.25">
      <c r="A31" s="246"/>
      <c r="B31" s="1010">
        <v>12</v>
      </c>
      <c r="C31" s="1011" t="s">
        <v>10</v>
      </c>
      <c r="D31" s="1013">
        <v>30</v>
      </c>
      <c r="E31" s="1014" t="s">
        <v>3</v>
      </c>
      <c r="F31" s="97">
        <v>125</v>
      </c>
      <c r="G31" s="510">
        <v>168</v>
      </c>
      <c r="H31" s="511">
        <v>565</v>
      </c>
      <c r="I31" s="511">
        <v>660</v>
      </c>
      <c r="J31" s="512">
        <f t="shared" si="0"/>
        <v>605</v>
      </c>
      <c r="K31" s="512">
        <f t="shared" si="1"/>
        <v>706</v>
      </c>
      <c r="L31" s="512">
        <v>308</v>
      </c>
      <c r="M31" s="513">
        <v>1539</v>
      </c>
      <c r="N31" s="84"/>
    </row>
    <row r="32" spans="1:14" x14ac:dyDescent="0.25">
      <c r="A32" s="246"/>
      <c r="B32" s="1009"/>
      <c r="C32" s="1012"/>
      <c r="D32" s="982"/>
      <c r="E32" s="1015"/>
      <c r="F32" s="223">
        <v>150</v>
      </c>
      <c r="G32" s="521" t="s">
        <v>4</v>
      </c>
      <c r="H32" s="511">
        <v>637</v>
      </c>
      <c r="I32" s="511">
        <v>755</v>
      </c>
      <c r="J32" s="512">
        <f t="shared" si="0"/>
        <v>682</v>
      </c>
      <c r="K32" s="512">
        <f t="shared" si="1"/>
        <v>808</v>
      </c>
      <c r="L32" s="512">
        <v>357</v>
      </c>
      <c r="M32" s="513">
        <v>2087</v>
      </c>
      <c r="N32" s="84"/>
    </row>
    <row r="33" spans="1:14" x14ac:dyDescent="0.25">
      <c r="A33" s="246"/>
      <c r="B33" s="1008">
        <v>13</v>
      </c>
      <c r="C33" s="1019" t="s">
        <v>11</v>
      </c>
      <c r="D33" s="981">
        <v>17</v>
      </c>
      <c r="E33" s="1016" t="s">
        <v>3</v>
      </c>
      <c r="F33" s="222">
        <v>125</v>
      </c>
      <c r="G33" s="521" t="s">
        <v>4</v>
      </c>
      <c r="H33" s="511">
        <v>4795</v>
      </c>
      <c r="I33" s="511">
        <v>4904</v>
      </c>
      <c r="J33" s="512">
        <f t="shared" si="0"/>
        <v>5131</v>
      </c>
      <c r="K33" s="512">
        <f t="shared" si="1"/>
        <v>5247</v>
      </c>
      <c r="L33" s="512" t="s">
        <v>4</v>
      </c>
      <c r="M33" s="513">
        <v>8172</v>
      </c>
      <c r="N33" s="84"/>
    </row>
    <row r="34" spans="1:14" x14ac:dyDescent="0.25">
      <c r="A34" s="246"/>
      <c r="B34" s="1008"/>
      <c r="C34" s="1019"/>
      <c r="D34" s="981"/>
      <c r="E34" s="1016"/>
      <c r="F34" s="239">
        <v>150</v>
      </c>
      <c r="G34" s="521" t="s">
        <v>4</v>
      </c>
      <c r="H34" s="511">
        <v>4820</v>
      </c>
      <c r="I34" s="507">
        <v>4931</v>
      </c>
      <c r="J34" s="512">
        <f t="shared" si="0"/>
        <v>5157</v>
      </c>
      <c r="K34" s="512">
        <f t="shared" si="1"/>
        <v>5276</v>
      </c>
      <c r="L34" s="512" t="s">
        <v>4</v>
      </c>
      <c r="M34" s="513">
        <v>9639</v>
      </c>
      <c r="N34" s="84"/>
    </row>
    <row r="35" spans="1:14" x14ac:dyDescent="0.25">
      <c r="A35" s="246"/>
      <c r="B35" s="92">
        <v>14</v>
      </c>
      <c r="C35" s="103" t="s">
        <v>12</v>
      </c>
      <c r="D35" s="96">
        <v>30</v>
      </c>
      <c r="E35" s="91" t="s">
        <v>3</v>
      </c>
      <c r="F35" s="223" t="s">
        <v>13</v>
      </c>
      <c r="G35" s="521" t="s">
        <v>4</v>
      </c>
      <c r="H35" s="511">
        <v>1347</v>
      </c>
      <c r="I35" s="507">
        <v>1591</v>
      </c>
      <c r="J35" s="512">
        <f t="shared" si="0"/>
        <v>1441</v>
      </c>
      <c r="K35" s="512">
        <f t="shared" si="1"/>
        <v>1702</v>
      </c>
      <c r="L35" s="512">
        <v>905</v>
      </c>
      <c r="M35" s="513">
        <v>4094</v>
      </c>
      <c r="N35" s="84"/>
    </row>
    <row r="36" spans="1:14" x14ac:dyDescent="0.25">
      <c r="A36" s="246"/>
      <c r="B36" s="1010">
        <v>15</v>
      </c>
      <c r="C36" s="1011" t="s">
        <v>900</v>
      </c>
      <c r="D36" s="981">
        <v>20</v>
      </c>
      <c r="E36" s="1023" t="s">
        <v>3</v>
      </c>
      <c r="F36" s="239">
        <v>125</v>
      </c>
      <c r="G36" s="510">
        <v>259</v>
      </c>
      <c r="H36" s="511">
        <v>559</v>
      </c>
      <c r="I36" s="511">
        <v>686</v>
      </c>
      <c r="J36" s="512">
        <f t="shared" si="0"/>
        <v>598</v>
      </c>
      <c r="K36" s="512">
        <f t="shared" si="1"/>
        <v>734</v>
      </c>
      <c r="L36" s="512">
        <v>370</v>
      </c>
      <c r="M36" s="513">
        <v>2464</v>
      </c>
      <c r="N36" s="84"/>
    </row>
    <row r="37" spans="1:14" x14ac:dyDescent="0.25">
      <c r="A37" s="246"/>
      <c r="B37" s="1009"/>
      <c r="C37" s="1012"/>
      <c r="D37" s="981"/>
      <c r="E37" s="1023"/>
      <c r="F37" s="97">
        <v>150</v>
      </c>
      <c r="G37" s="521" t="s">
        <v>4</v>
      </c>
      <c r="H37" s="511">
        <v>584</v>
      </c>
      <c r="I37" s="511">
        <v>715</v>
      </c>
      <c r="J37" s="512">
        <f t="shared" si="0"/>
        <v>625</v>
      </c>
      <c r="K37" s="512">
        <f t="shared" si="1"/>
        <v>765</v>
      </c>
      <c r="L37" s="512">
        <v>386</v>
      </c>
      <c r="M37" s="513">
        <v>2703</v>
      </c>
      <c r="N37" s="84"/>
    </row>
    <row r="38" spans="1:14" x14ac:dyDescent="0.25">
      <c r="A38" s="246"/>
      <c r="B38" s="1008">
        <v>16</v>
      </c>
      <c r="C38" s="1019" t="s">
        <v>872</v>
      </c>
      <c r="D38" s="981">
        <v>20</v>
      </c>
      <c r="E38" s="1023" t="s">
        <v>3</v>
      </c>
      <c r="F38" s="926">
        <v>125</v>
      </c>
      <c r="G38" s="931">
        <v>332</v>
      </c>
      <c r="H38" s="507">
        <v>630</v>
      </c>
      <c r="I38" s="507">
        <v>742</v>
      </c>
      <c r="J38" s="925">
        <f t="shared" ref="J38:J39" si="2">ROUND(H38*1.07,0)</f>
        <v>674</v>
      </c>
      <c r="K38" s="925">
        <f t="shared" ref="K38:K39" si="3">ROUND(I38*1.07,0)</f>
        <v>794</v>
      </c>
      <c r="L38" s="508">
        <v>410</v>
      </c>
      <c r="M38" s="513">
        <v>2710</v>
      </c>
      <c r="N38" s="84"/>
    </row>
    <row r="39" spans="1:14" x14ac:dyDescent="0.25">
      <c r="A39" s="246"/>
      <c r="B39" s="1008"/>
      <c r="C39" s="1019"/>
      <c r="D39" s="981"/>
      <c r="E39" s="1023"/>
      <c r="F39" s="97">
        <v>150</v>
      </c>
      <c r="G39" s="521" t="s">
        <v>4</v>
      </c>
      <c r="H39" s="507">
        <v>658</v>
      </c>
      <c r="I39" s="507">
        <v>775</v>
      </c>
      <c r="J39" s="925">
        <f t="shared" si="2"/>
        <v>704</v>
      </c>
      <c r="K39" s="925">
        <f t="shared" si="3"/>
        <v>829</v>
      </c>
      <c r="L39" s="508">
        <v>428</v>
      </c>
      <c r="M39" s="509">
        <v>2980</v>
      </c>
      <c r="N39" s="84"/>
    </row>
    <row r="40" spans="1:14" x14ac:dyDescent="0.25">
      <c r="A40" s="246"/>
      <c r="B40" s="1010">
        <v>17</v>
      </c>
      <c r="C40" s="1024" t="s">
        <v>466</v>
      </c>
      <c r="D40" s="1013">
        <v>30</v>
      </c>
      <c r="E40" s="1014" t="s">
        <v>3</v>
      </c>
      <c r="F40" s="223">
        <v>125</v>
      </c>
      <c r="G40" s="521" t="s">
        <v>4</v>
      </c>
      <c r="H40" s="511">
        <v>630</v>
      </c>
      <c r="I40" s="511">
        <v>745</v>
      </c>
      <c r="J40" s="512">
        <f t="shared" si="0"/>
        <v>674</v>
      </c>
      <c r="K40" s="512">
        <f t="shared" si="1"/>
        <v>797</v>
      </c>
      <c r="L40" s="512">
        <v>377</v>
      </c>
      <c r="M40" s="513">
        <v>2351</v>
      </c>
      <c r="N40" s="84"/>
    </row>
    <row r="41" spans="1:14" x14ac:dyDescent="0.25">
      <c r="A41" s="246"/>
      <c r="B41" s="1009"/>
      <c r="C41" s="1025"/>
      <c r="D41" s="982"/>
      <c r="E41" s="1015"/>
      <c r="F41" s="222">
        <v>150</v>
      </c>
      <c r="G41" s="521" t="s">
        <v>4</v>
      </c>
      <c r="H41" s="511">
        <v>656</v>
      </c>
      <c r="I41" s="511">
        <v>771</v>
      </c>
      <c r="J41" s="512">
        <f t="shared" si="0"/>
        <v>702</v>
      </c>
      <c r="K41" s="512">
        <f t="shared" si="1"/>
        <v>825</v>
      </c>
      <c r="L41" s="512">
        <v>412</v>
      </c>
      <c r="M41" s="513">
        <v>2883</v>
      </c>
      <c r="N41" s="84"/>
    </row>
    <row r="42" spans="1:14" x14ac:dyDescent="0.25">
      <c r="A42" s="246"/>
      <c r="B42" s="1008">
        <v>18</v>
      </c>
      <c r="C42" s="1028" t="s">
        <v>467</v>
      </c>
      <c r="D42" s="96">
        <v>24</v>
      </c>
      <c r="E42" s="1023" t="s">
        <v>3</v>
      </c>
      <c r="F42" s="239">
        <v>125</v>
      </c>
      <c r="G42" s="521" t="s">
        <v>4</v>
      </c>
      <c r="H42" s="511">
        <v>630</v>
      </c>
      <c r="I42" s="511">
        <v>745</v>
      </c>
      <c r="J42" s="512">
        <f t="shared" si="0"/>
        <v>674</v>
      </c>
      <c r="K42" s="512">
        <f t="shared" si="1"/>
        <v>797</v>
      </c>
      <c r="L42" s="512">
        <v>377</v>
      </c>
      <c r="M42" s="513">
        <v>2351</v>
      </c>
      <c r="N42" s="84"/>
    </row>
    <row r="43" spans="1:14" x14ac:dyDescent="0.25">
      <c r="A43" s="246"/>
      <c r="B43" s="1008"/>
      <c r="C43" s="1028"/>
      <c r="D43" s="234">
        <v>18</v>
      </c>
      <c r="E43" s="1023"/>
      <c r="F43" s="97">
        <v>150</v>
      </c>
      <c r="G43" s="521" t="s">
        <v>4</v>
      </c>
      <c r="H43" s="511">
        <v>656</v>
      </c>
      <c r="I43" s="511">
        <v>771</v>
      </c>
      <c r="J43" s="512">
        <f t="shared" si="0"/>
        <v>702</v>
      </c>
      <c r="K43" s="512">
        <f t="shared" si="1"/>
        <v>825</v>
      </c>
      <c r="L43" s="512">
        <v>412</v>
      </c>
      <c r="M43" s="513">
        <v>2883</v>
      </c>
      <c r="N43" s="84"/>
    </row>
    <row r="44" spans="1:14" x14ac:dyDescent="0.25">
      <c r="A44" s="246"/>
      <c r="B44" s="1010">
        <v>19</v>
      </c>
      <c r="C44" s="1024" t="s">
        <v>468</v>
      </c>
      <c r="D44" s="96">
        <v>24</v>
      </c>
      <c r="E44" s="1026" t="s">
        <v>3</v>
      </c>
      <c r="F44" s="223">
        <v>125</v>
      </c>
      <c r="G44" s="521" t="s">
        <v>4</v>
      </c>
      <c r="H44" s="511">
        <v>630</v>
      </c>
      <c r="I44" s="511">
        <v>745</v>
      </c>
      <c r="J44" s="512">
        <f t="shared" si="0"/>
        <v>674</v>
      </c>
      <c r="K44" s="512">
        <f t="shared" si="1"/>
        <v>797</v>
      </c>
      <c r="L44" s="512">
        <v>377</v>
      </c>
      <c r="M44" s="513">
        <v>2351</v>
      </c>
      <c r="N44" s="84"/>
    </row>
    <row r="45" spans="1:14" x14ac:dyDescent="0.25">
      <c r="A45" s="246"/>
      <c r="B45" s="1009"/>
      <c r="C45" s="1025"/>
      <c r="D45" s="227">
        <v>18</v>
      </c>
      <c r="E45" s="1027"/>
      <c r="F45" s="222">
        <v>150</v>
      </c>
      <c r="G45" s="521" t="s">
        <v>4</v>
      </c>
      <c r="H45" s="511">
        <v>656</v>
      </c>
      <c r="I45" s="511">
        <v>771</v>
      </c>
      <c r="J45" s="512">
        <f t="shared" si="0"/>
        <v>702</v>
      </c>
      <c r="K45" s="512">
        <f t="shared" si="1"/>
        <v>825</v>
      </c>
      <c r="L45" s="512">
        <v>412</v>
      </c>
      <c r="M45" s="513">
        <v>2883</v>
      </c>
      <c r="N45" s="84"/>
    </row>
    <row r="46" spans="1:14" x14ac:dyDescent="0.25">
      <c r="A46" s="246"/>
      <c r="B46" s="1008">
        <v>20</v>
      </c>
      <c r="C46" s="1024" t="s">
        <v>696</v>
      </c>
      <c r="D46" s="96">
        <v>24</v>
      </c>
      <c r="E46" s="1023" t="s">
        <v>3</v>
      </c>
      <c r="F46" s="449">
        <v>125</v>
      </c>
      <c r="G46" s="521">
        <v>458</v>
      </c>
      <c r="H46" s="511">
        <v>616</v>
      </c>
      <c r="I46" s="511">
        <v>722</v>
      </c>
      <c r="J46" s="512">
        <f>ROUND(H46*1.07,0)</f>
        <v>659</v>
      </c>
      <c r="K46" s="512">
        <f t="shared" ref="K46:K47" si="4">ROUND(I46*1.07,0)</f>
        <v>773</v>
      </c>
      <c r="L46" s="512">
        <v>365</v>
      </c>
      <c r="M46" s="513">
        <v>2292</v>
      </c>
      <c r="N46" s="84"/>
    </row>
    <row r="47" spans="1:14" x14ac:dyDescent="0.25">
      <c r="A47" s="246"/>
      <c r="B47" s="1008"/>
      <c r="C47" s="1025"/>
      <c r="D47" s="448">
        <v>18</v>
      </c>
      <c r="E47" s="1023"/>
      <c r="F47" s="97">
        <v>150</v>
      </c>
      <c r="G47" s="521" t="s">
        <v>4</v>
      </c>
      <c r="H47" s="511">
        <v>627</v>
      </c>
      <c r="I47" s="511">
        <v>739</v>
      </c>
      <c r="J47" s="512">
        <f t="shared" ref="J47" si="5">ROUND(H47*1.07,0)</f>
        <v>671</v>
      </c>
      <c r="K47" s="512">
        <f t="shared" si="4"/>
        <v>791</v>
      </c>
      <c r="L47" s="512">
        <v>392</v>
      </c>
      <c r="M47" s="513">
        <v>2830</v>
      </c>
      <c r="N47" s="84"/>
    </row>
    <row r="48" spans="1:14" x14ac:dyDescent="0.25">
      <c r="A48" s="246"/>
      <c r="B48" s="1010">
        <v>21</v>
      </c>
      <c r="C48" s="1028" t="s">
        <v>481</v>
      </c>
      <c r="D48" s="96">
        <v>24</v>
      </c>
      <c r="E48" s="1023" t="s">
        <v>3</v>
      </c>
      <c r="F48" s="239">
        <v>125</v>
      </c>
      <c r="G48" s="521" t="s">
        <v>4</v>
      </c>
      <c r="H48" s="511">
        <v>600</v>
      </c>
      <c r="I48" s="511">
        <v>737</v>
      </c>
      <c r="J48" s="512">
        <f t="shared" si="0"/>
        <v>642</v>
      </c>
      <c r="K48" s="512">
        <f t="shared" si="1"/>
        <v>789</v>
      </c>
      <c r="L48" s="512">
        <v>332</v>
      </c>
      <c r="M48" s="513">
        <v>2292</v>
      </c>
      <c r="N48" s="84"/>
    </row>
    <row r="49" spans="1:14" x14ac:dyDescent="0.25">
      <c r="A49" s="246"/>
      <c r="B49" s="1009"/>
      <c r="C49" s="1028"/>
      <c r="D49" s="234">
        <v>30</v>
      </c>
      <c r="E49" s="1023"/>
      <c r="F49" s="97">
        <v>150</v>
      </c>
      <c r="G49" s="521" t="s">
        <v>4</v>
      </c>
      <c r="H49" s="511">
        <v>641</v>
      </c>
      <c r="I49" s="511">
        <v>718</v>
      </c>
      <c r="J49" s="512">
        <f t="shared" si="0"/>
        <v>686</v>
      </c>
      <c r="K49" s="512">
        <f t="shared" si="1"/>
        <v>768</v>
      </c>
      <c r="L49" s="512">
        <v>356</v>
      </c>
      <c r="M49" s="513">
        <v>2830</v>
      </c>
      <c r="N49" s="84"/>
    </row>
    <row r="50" spans="1:14" x14ac:dyDescent="0.25">
      <c r="A50" s="246"/>
      <c r="B50" s="1008">
        <v>22</v>
      </c>
      <c r="C50" s="1024" t="s">
        <v>482</v>
      </c>
      <c r="D50" s="1013">
        <v>24</v>
      </c>
      <c r="E50" s="1040" t="s">
        <v>14</v>
      </c>
      <c r="F50" s="223">
        <v>125</v>
      </c>
      <c r="G50" s="521" t="s">
        <v>4</v>
      </c>
      <c r="H50" s="511">
        <v>600</v>
      </c>
      <c r="I50" s="511">
        <v>737</v>
      </c>
      <c r="J50" s="512">
        <f t="shared" si="0"/>
        <v>642</v>
      </c>
      <c r="K50" s="512">
        <f t="shared" si="1"/>
        <v>789</v>
      </c>
      <c r="L50" s="512">
        <v>332</v>
      </c>
      <c r="M50" s="513">
        <v>2292</v>
      </c>
      <c r="N50" s="84"/>
    </row>
    <row r="51" spans="1:14" x14ac:dyDescent="0.25">
      <c r="A51" s="246"/>
      <c r="B51" s="1008"/>
      <c r="C51" s="1025"/>
      <c r="D51" s="982"/>
      <c r="E51" s="1041"/>
      <c r="F51" s="222">
        <v>150</v>
      </c>
      <c r="G51" s="521" t="s">
        <v>4</v>
      </c>
      <c r="H51" s="511">
        <v>641</v>
      </c>
      <c r="I51" s="511">
        <v>718</v>
      </c>
      <c r="J51" s="512">
        <f t="shared" si="0"/>
        <v>686</v>
      </c>
      <c r="K51" s="512">
        <f t="shared" si="1"/>
        <v>768</v>
      </c>
      <c r="L51" s="512">
        <v>356</v>
      </c>
      <c r="M51" s="513">
        <v>2830</v>
      </c>
      <c r="N51" s="84"/>
    </row>
    <row r="52" spans="1:14" x14ac:dyDescent="0.25">
      <c r="A52" s="246"/>
      <c r="B52" s="1010">
        <v>23</v>
      </c>
      <c r="C52" s="1028" t="s">
        <v>483</v>
      </c>
      <c r="D52" s="981">
        <v>24</v>
      </c>
      <c r="E52" s="1042" t="s">
        <v>14</v>
      </c>
      <c r="F52" s="239">
        <v>125</v>
      </c>
      <c r="G52" s="510">
        <v>437</v>
      </c>
      <c r="H52" s="511">
        <v>600</v>
      </c>
      <c r="I52" s="511">
        <v>737</v>
      </c>
      <c r="J52" s="512">
        <f t="shared" si="0"/>
        <v>642</v>
      </c>
      <c r="K52" s="512">
        <f t="shared" si="1"/>
        <v>789</v>
      </c>
      <c r="L52" s="512">
        <v>332</v>
      </c>
      <c r="M52" s="513">
        <v>2292</v>
      </c>
      <c r="N52" s="84"/>
    </row>
    <row r="53" spans="1:14" x14ac:dyDescent="0.25">
      <c r="A53" s="246"/>
      <c r="B53" s="1009"/>
      <c r="C53" s="1025"/>
      <c r="D53" s="982"/>
      <c r="E53" s="1043"/>
      <c r="F53" s="223">
        <v>150</v>
      </c>
      <c r="G53" s="521" t="s">
        <v>4</v>
      </c>
      <c r="H53" s="511">
        <v>641</v>
      </c>
      <c r="I53" s="511">
        <v>718</v>
      </c>
      <c r="J53" s="512">
        <f t="shared" si="0"/>
        <v>686</v>
      </c>
      <c r="K53" s="512">
        <f t="shared" si="1"/>
        <v>768</v>
      </c>
      <c r="L53" s="512">
        <v>356</v>
      </c>
      <c r="M53" s="513">
        <v>2830</v>
      </c>
      <c r="N53" s="84"/>
    </row>
    <row r="54" spans="1:14" x14ac:dyDescent="0.25">
      <c r="A54" s="246"/>
      <c r="B54" s="1008">
        <v>24</v>
      </c>
      <c r="C54" s="1019" t="s">
        <v>15</v>
      </c>
      <c r="D54" s="981">
        <v>30</v>
      </c>
      <c r="E54" s="1023" t="s">
        <v>3</v>
      </c>
      <c r="F54" s="222">
        <v>125</v>
      </c>
      <c r="G54" s="521" t="s">
        <v>4</v>
      </c>
      <c r="H54" s="511">
        <v>554</v>
      </c>
      <c r="I54" s="511">
        <v>657</v>
      </c>
      <c r="J54" s="512">
        <f t="shared" si="0"/>
        <v>593</v>
      </c>
      <c r="K54" s="512">
        <f t="shared" si="1"/>
        <v>703</v>
      </c>
      <c r="L54" s="512">
        <v>291</v>
      </c>
      <c r="M54" s="513">
        <v>2240</v>
      </c>
      <c r="N54" s="84"/>
    </row>
    <row r="55" spans="1:14" x14ac:dyDescent="0.25">
      <c r="A55" s="246"/>
      <c r="B55" s="1008"/>
      <c r="C55" s="1019"/>
      <c r="D55" s="981"/>
      <c r="E55" s="1023"/>
      <c r="F55" s="239">
        <v>150</v>
      </c>
      <c r="G55" s="521" t="s">
        <v>4</v>
      </c>
      <c r="H55" s="511">
        <v>571</v>
      </c>
      <c r="I55" s="511">
        <v>674</v>
      </c>
      <c r="J55" s="512">
        <f t="shared" si="0"/>
        <v>611</v>
      </c>
      <c r="K55" s="512">
        <f t="shared" si="1"/>
        <v>721</v>
      </c>
      <c r="L55" s="512">
        <v>304</v>
      </c>
      <c r="M55" s="513">
        <v>2772</v>
      </c>
      <c r="N55" s="84"/>
    </row>
    <row r="56" spans="1:14" x14ac:dyDescent="0.25">
      <c r="A56" s="246"/>
      <c r="B56" s="1010">
        <v>25</v>
      </c>
      <c r="C56" s="1011" t="s">
        <v>462</v>
      </c>
      <c r="D56" s="1013">
        <v>24</v>
      </c>
      <c r="E56" s="1026" t="s">
        <v>3</v>
      </c>
      <c r="F56" s="97">
        <v>125</v>
      </c>
      <c r="G56" s="510">
        <v>347</v>
      </c>
      <c r="H56" s="511">
        <v>554</v>
      </c>
      <c r="I56" s="511">
        <v>657</v>
      </c>
      <c r="J56" s="512">
        <f t="shared" si="0"/>
        <v>593</v>
      </c>
      <c r="K56" s="512">
        <f t="shared" si="1"/>
        <v>703</v>
      </c>
      <c r="L56" s="512">
        <v>291</v>
      </c>
      <c r="M56" s="513">
        <v>2240</v>
      </c>
      <c r="N56" s="84"/>
    </row>
    <row r="57" spans="1:14" x14ac:dyDescent="0.25">
      <c r="A57" s="246"/>
      <c r="B57" s="1009"/>
      <c r="C57" s="1012"/>
      <c r="D57" s="982"/>
      <c r="E57" s="1027"/>
      <c r="F57" s="223">
        <v>150</v>
      </c>
      <c r="G57" s="521" t="s">
        <v>4</v>
      </c>
      <c r="H57" s="511">
        <v>571</v>
      </c>
      <c r="I57" s="511">
        <v>674</v>
      </c>
      <c r="J57" s="512">
        <f t="shared" si="0"/>
        <v>611</v>
      </c>
      <c r="K57" s="512">
        <f t="shared" si="1"/>
        <v>721</v>
      </c>
      <c r="L57" s="512">
        <v>304</v>
      </c>
      <c r="M57" s="513">
        <v>2772</v>
      </c>
      <c r="N57" s="84"/>
    </row>
    <row r="58" spans="1:14" x14ac:dyDescent="0.25">
      <c r="A58" s="246"/>
      <c r="B58" s="1008">
        <v>26</v>
      </c>
      <c r="C58" s="985" t="s">
        <v>108</v>
      </c>
      <c r="D58" s="234" t="s">
        <v>4</v>
      </c>
      <c r="E58" s="1023" t="s">
        <v>3</v>
      </c>
      <c r="F58" s="222">
        <v>125</v>
      </c>
      <c r="G58" s="521" t="s">
        <v>4</v>
      </c>
      <c r="H58" s="511">
        <v>1300</v>
      </c>
      <c r="I58" s="511">
        <v>1530</v>
      </c>
      <c r="J58" s="512">
        <f t="shared" si="0"/>
        <v>1391</v>
      </c>
      <c r="K58" s="512">
        <f t="shared" si="1"/>
        <v>1637</v>
      </c>
      <c r="L58" s="512">
        <v>821</v>
      </c>
      <c r="M58" s="513" t="s">
        <v>4</v>
      </c>
      <c r="N58" s="84"/>
    </row>
    <row r="59" spans="1:14" x14ac:dyDescent="0.25">
      <c r="A59" s="246"/>
      <c r="B59" s="1008"/>
      <c r="C59" s="985"/>
      <c r="D59" s="234" t="s">
        <v>4</v>
      </c>
      <c r="E59" s="1023"/>
      <c r="F59" s="239">
        <v>150</v>
      </c>
      <c r="G59" s="521" t="s">
        <v>4</v>
      </c>
      <c r="H59" s="511">
        <v>1303</v>
      </c>
      <c r="I59" s="507">
        <v>1533</v>
      </c>
      <c r="J59" s="512">
        <f t="shared" si="0"/>
        <v>1394</v>
      </c>
      <c r="K59" s="512">
        <f t="shared" si="1"/>
        <v>1640</v>
      </c>
      <c r="L59" s="512">
        <v>1018</v>
      </c>
      <c r="M59" s="513" t="s">
        <v>4</v>
      </c>
      <c r="N59" s="84"/>
    </row>
    <row r="60" spans="1:14" x14ac:dyDescent="0.25">
      <c r="A60" s="246"/>
      <c r="B60" s="1010">
        <v>27</v>
      </c>
      <c r="C60" s="1011" t="s">
        <v>16</v>
      </c>
      <c r="D60" s="96">
        <v>20</v>
      </c>
      <c r="E60" s="1026" t="s">
        <v>3</v>
      </c>
      <c r="F60" s="97">
        <v>125</v>
      </c>
      <c r="G60" s="521" t="s">
        <v>4</v>
      </c>
      <c r="H60" s="511">
        <v>554</v>
      </c>
      <c r="I60" s="511">
        <v>657</v>
      </c>
      <c r="J60" s="512">
        <f t="shared" si="0"/>
        <v>593</v>
      </c>
      <c r="K60" s="512">
        <f t="shared" si="1"/>
        <v>703</v>
      </c>
      <c r="L60" s="512">
        <v>291</v>
      </c>
      <c r="M60" s="513">
        <v>2240</v>
      </c>
      <c r="N60" s="84"/>
    </row>
    <row r="61" spans="1:14" x14ac:dyDescent="0.25">
      <c r="A61" s="246"/>
      <c r="B61" s="1009"/>
      <c r="C61" s="1012"/>
      <c r="D61" s="227">
        <v>12</v>
      </c>
      <c r="E61" s="1027"/>
      <c r="F61" s="223">
        <v>150</v>
      </c>
      <c r="G61" s="521" t="s">
        <v>4</v>
      </c>
      <c r="H61" s="511">
        <v>571</v>
      </c>
      <c r="I61" s="507">
        <v>674</v>
      </c>
      <c r="J61" s="512">
        <f t="shared" si="0"/>
        <v>611</v>
      </c>
      <c r="K61" s="512">
        <f t="shared" si="1"/>
        <v>721</v>
      </c>
      <c r="L61" s="512">
        <v>304</v>
      </c>
      <c r="M61" s="513">
        <v>2772</v>
      </c>
      <c r="N61" s="84"/>
    </row>
    <row r="62" spans="1:14" x14ac:dyDescent="0.25">
      <c r="A62" s="246"/>
      <c r="B62" s="1008">
        <v>28</v>
      </c>
      <c r="C62" s="985" t="s">
        <v>145</v>
      </c>
      <c r="D62" s="981">
        <v>20</v>
      </c>
      <c r="E62" s="1016" t="s">
        <v>3</v>
      </c>
      <c r="F62" s="222">
        <v>90</v>
      </c>
      <c r="G62" s="510">
        <v>235</v>
      </c>
      <c r="H62" s="511">
        <v>808</v>
      </c>
      <c r="I62" s="511">
        <v>991</v>
      </c>
      <c r="J62" s="512">
        <f t="shared" si="0"/>
        <v>865</v>
      </c>
      <c r="K62" s="512">
        <f t="shared" si="1"/>
        <v>1060</v>
      </c>
      <c r="L62" s="512">
        <v>467</v>
      </c>
      <c r="M62" s="513">
        <v>2712</v>
      </c>
      <c r="N62" s="84"/>
    </row>
    <row r="63" spans="1:14" x14ac:dyDescent="0.25">
      <c r="A63" s="246"/>
      <c r="B63" s="1008"/>
      <c r="C63" s="985"/>
      <c r="D63" s="981"/>
      <c r="E63" s="1016"/>
      <c r="F63" s="239">
        <v>100</v>
      </c>
      <c r="G63" s="521" t="s">
        <v>4</v>
      </c>
      <c r="H63" s="511">
        <v>857</v>
      </c>
      <c r="I63" s="511">
        <v>1049</v>
      </c>
      <c r="J63" s="512">
        <f t="shared" si="0"/>
        <v>917</v>
      </c>
      <c r="K63" s="512">
        <f t="shared" si="1"/>
        <v>1122</v>
      </c>
      <c r="L63" s="512">
        <v>495</v>
      </c>
      <c r="M63" s="513">
        <v>2796</v>
      </c>
      <c r="N63" s="84"/>
    </row>
    <row r="64" spans="1:14" x14ac:dyDescent="0.25">
      <c r="A64" s="246"/>
      <c r="B64" s="1010">
        <v>29</v>
      </c>
      <c r="C64" s="1011" t="s">
        <v>211</v>
      </c>
      <c r="D64" s="1013">
        <v>15</v>
      </c>
      <c r="E64" s="1014" t="s">
        <v>3</v>
      </c>
      <c r="F64" s="97">
        <v>90</v>
      </c>
      <c r="G64" s="521" t="s">
        <v>4</v>
      </c>
      <c r="H64" s="511">
        <v>1092</v>
      </c>
      <c r="I64" s="511">
        <v>1284</v>
      </c>
      <c r="J64" s="512">
        <f t="shared" si="0"/>
        <v>1168</v>
      </c>
      <c r="K64" s="512">
        <f t="shared" si="1"/>
        <v>1374</v>
      </c>
      <c r="L64" s="512">
        <v>607</v>
      </c>
      <c r="M64" s="513">
        <v>3526</v>
      </c>
      <c r="N64" s="84"/>
    </row>
    <row r="65" spans="1:14" x14ac:dyDescent="0.25">
      <c r="A65" s="246"/>
      <c r="B65" s="1009"/>
      <c r="C65" s="1012"/>
      <c r="D65" s="982"/>
      <c r="E65" s="1015"/>
      <c r="F65" s="223">
        <v>100</v>
      </c>
      <c r="G65" s="521" t="s">
        <v>4</v>
      </c>
      <c r="H65" s="511">
        <v>1155</v>
      </c>
      <c r="I65" s="511">
        <v>1365</v>
      </c>
      <c r="J65" s="512">
        <f t="shared" si="0"/>
        <v>1236</v>
      </c>
      <c r="K65" s="512">
        <f t="shared" si="1"/>
        <v>1461</v>
      </c>
      <c r="L65" s="512">
        <v>645</v>
      </c>
      <c r="M65" s="513">
        <v>3641</v>
      </c>
      <c r="N65" s="84"/>
    </row>
    <row r="66" spans="1:14" x14ac:dyDescent="0.25">
      <c r="A66" s="246"/>
      <c r="B66" s="1008">
        <v>30</v>
      </c>
      <c r="C66" s="1019" t="s">
        <v>212</v>
      </c>
      <c r="D66" s="1013" t="s">
        <v>4</v>
      </c>
      <c r="E66" s="1016" t="s">
        <v>3</v>
      </c>
      <c r="F66" s="222">
        <v>90</v>
      </c>
      <c r="G66" s="521" t="s">
        <v>4</v>
      </c>
      <c r="H66" s="511">
        <v>1446</v>
      </c>
      <c r="I66" s="511">
        <v>1702</v>
      </c>
      <c r="J66" s="512">
        <f t="shared" si="0"/>
        <v>1547</v>
      </c>
      <c r="K66" s="512">
        <f t="shared" si="1"/>
        <v>1821</v>
      </c>
      <c r="L66" s="512">
        <v>803</v>
      </c>
      <c r="M66" s="513" t="s">
        <v>4</v>
      </c>
      <c r="N66" s="84"/>
    </row>
    <row r="67" spans="1:14" x14ac:dyDescent="0.25">
      <c r="A67" s="246"/>
      <c r="B67" s="1008"/>
      <c r="C67" s="1019"/>
      <c r="D67" s="982"/>
      <c r="E67" s="1016"/>
      <c r="F67" s="239">
        <v>100</v>
      </c>
      <c r="G67" s="521" t="s">
        <v>4</v>
      </c>
      <c r="H67" s="511">
        <v>1533</v>
      </c>
      <c r="I67" s="507">
        <v>1803</v>
      </c>
      <c r="J67" s="512">
        <f t="shared" si="0"/>
        <v>1640</v>
      </c>
      <c r="K67" s="512">
        <f t="shared" si="1"/>
        <v>1929</v>
      </c>
      <c r="L67" s="512">
        <v>852</v>
      </c>
      <c r="M67" s="513" t="s">
        <v>4</v>
      </c>
      <c r="N67" s="84"/>
    </row>
    <row r="68" spans="1:14" x14ac:dyDescent="0.25">
      <c r="A68" s="246"/>
      <c r="B68" s="1010">
        <v>31</v>
      </c>
      <c r="C68" s="1011" t="s">
        <v>238</v>
      </c>
      <c r="D68" s="1013">
        <v>15</v>
      </c>
      <c r="E68" s="1014" t="s">
        <v>3</v>
      </c>
      <c r="F68" s="97">
        <v>90</v>
      </c>
      <c r="G68" s="521" t="s">
        <v>4</v>
      </c>
      <c r="H68" s="511">
        <v>11070</v>
      </c>
      <c r="I68" s="511">
        <v>12650</v>
      </c>
      <c r="J68" s="512">
        <f t="shared" si="0"/>
        <v>11845</v>
      </c>
      <c r="K68" s="512">
        <f t="shared" si="1"/>
        <v>13536</v>
      </c>
      <c r="L68" s="512" t="s">
        <v>4</v>
      </c>
      <c r="M68" s="513">
        <v>15842</v>
      </c>
      <c r="N68" s="84"/>
    </row>
    <row r="69" spans="1:14" x14ac:dyDescent="0.25">
      <c r="A69" s="246"/>
      <c r="B69" s="1009"/>
      <c r="C69" s="1012"/>
      <c r="D69" s="982"/>
      <c r="E69" s="1015"/>
      <c r="F69" s="223">
        <v>100</v>
      </c>
      <c r="G69" s="521" t="s">
        <v>4</v>
      </c>
      <c r="H69" s="511">
        <v>15020</v>
      </c>
      <c r="I69" s="507">
        <v>17682</v>
      </c>
      <c r="J69" s="512">
        <f t="shared" si="0"/>
        <v>16071</v>
      </c>
      <c r="K69" s="512">
        <f t="shared" si="1"/>
        <v>18920</v>
      </c>
      <c r="L69" s="512" t="s">
        <v>4</v>
      </c>
      <c r="M69" s="513">
        <v>19096</v>
      </c>
      <c r="N69" s="84"/>
    </row>
    <row r="70" spans="1:14" x14ac:dyDescent="0.25">
      <c r="A70" s="246"/>
      <c r="B70" s="1008">
        <v>32</v>
      </c>
      <c r="C70" s="1019" t="s">
        <v>106</v>
      </c>
      <c r="D70" s="981" t="s">
        <v>4</v>
      </c>
      <c r="E70" s="1023" t="s">
        <v>3</v>
      </c>
      <c r="F70" s="222">
        <v>90</v>
      </c>
      <c r="G70" s="521" t="s">
        <v>4</v>
      </c>
      <c r="H70" s="511">
        <v>30614</v>
      </c>
      <c r="I70" s="507">
        <v>32269</v>
      </c>
      <c r="J70" s="512">
        <f t="shared" si="0"/>
        <v>32757</v>
      </c>
      <c r="K70" s="512">
        <f t="shared" si="1"/>
        <v>34528</v>
      </c>
      <c r="L70" s="512" t="s">
        <v>4</v>
      </c>
      <c r="M70" s="513">
        <v>51926</v>
      </c>
      <c r="N70" s="84"/>
    </row>
    <row r="71" spans="1:14" x14ac:dyDescent="0.25">
      <c r="A71" s="246"/>
      <c r="B71" s="1008"/>
      <c r="C71" s="1019"/>
      <c r="D71" s="981"/>
      <c r="E71" s="1023"/>
      <c r="F71" s="239">
        <v>100</v>
      </c>
      <c r="G71" s="521" t="s">
        <v>4</v>
      </c>
      <c r="H71" s="511">
        <v>35117</v>
      </c>
      <c r="I71" s="507">
        <v>37015</v>
      </c>
      <c r="J71" s="512">
        <f t="shared" si="0"/>
        <v>37575</v>
      </c>
      <c r="K71" s="512">
        <f t="shared" si="1"/>
        <v>39606</v>
      </c>
      <c r="L71" s="512" t="s">
        <v>4</v>
      </c>
      <c r="M71" s="513">
        <v>53977</v>
      </c>
      <c r="N71" s="84"/>
    </row>
    <row r="72" spans="1:14" x14ac:dyDescent="0.25">
      <c r="A72" s="246"/>
      <c r="B72" s="92">
        <v>33</v>
      </c>
      <c r="C72" s="103" t="s">
        <v>502</v>
      </c>
      <c r="D72" s="96" t="s">
        <v>4</v>
      </c>
      <c r="E72" s="90" t="s">
        <v>3</v>
      </c>
      <c r="F72" s="223">
        <v>100</v>
      </c>
      <c r="G72" s="521" t="s">
        <v>4</v>
      </c>
      <c r="H72" s="512">
        <v>4672</v>
      </c>
      <c r="I72" s="507">
        <v>5494</v>
      </c>
      <c r="J72" s="512">
        <f t="shared" si="0"/>
        <v>4999</v>
      </c>
      <c r="K72" s="512">
        <f t="shared" si="1"/>
        <v>5879</v>
      </c>
      <c r="L72" s="512" t="s">
        <v>4</v>
      </c>
      <c r="M72" s="513" t="s">
        <v>4</v>
      </c>
      <c r="N72" s="84"/>
    </row>
    <row r="73" spans="1:14" x14ac:dyDescent="0.25">
      <c r="A73" s="246"/>
      <c r="B73" s="1010">
        <v>34</v>
      </c>
      <c r="C73" s="1011" t="s">
        <v>18</v>
      </c>
      <c r="D73" s="96">
        <v>12</v>
      </c>
      <c r="E73" s="1014" t="s">
        <v>3</v>
      </c>
      <c r="F73" s="223">
        <v>90</v>
      </c>
      <c r="G73" s="521" t="s">
        <v>4</v>
      </c>
      <c r="H73" s="511">
        <v>6149</v>
      </c>
      <c r="I73" s="511">
        <v>7240</v>
      </c>
      <c r="J73" s="512">
        <f t="shared" si="0"/>
        <v>6579</v>
      </c>
      <c r="K73" s="512">
        <f t="shared" si="1"/>
        <v>7747</v>
      </c>
      <c r="L73" s="512" t="s">
        <v>4</v>
      </c>
      <c r="M73" s="513">
        <v>8014</v>
      </c>
      <c r="N73" s="84"/>
    </row>
    <row r="74" spans="1:14" x14ac:dyDescent="0.25">
      <c r="A74" s="246"/>
      <c r="B74" s="1009"/>
      <c r="C74" s="1012"/>
      <c r="D74" s="227">
        <v>14</v>
      </c>
      <c r="E74" s="1015"/>
      <c r="F74" s="222">
        <v>100</v>
      </c>
      <c r="G74" s="521" t="s">
        <v>4</v>
      </c>
      <c r="H74" s="511">
        <v>6313</v>
      </c>
      <c r="I74" s="507">
        <v>7409</v>
      </c>
      <c r="J74" s="512">
        <f t="shared" si="0"/>
        <v>6755</v>
      </c>
      <c r="K74" s="512">
        <f t="shared" si="1"/>
        <v>7928</v>
      </c>
      <c r="L74" s="512" t="s">
        <v>4</v>
      </c>
      <c r="M74" s="513">
        <v>8310</v>
      </c>
      <c r="N74" s="84"/>
    </row>
    <row r="75" spans="1:14" x14ac:dyDescent="0.25">
      <c r="A75" s="246"/>
      <c r="B75" s="1008">
        <v>35</v>
      </c>
      <c r="C75" s="1019" t="s">
        <v>19</v>
      </c>
      <c r="D75" s="96">
        <v>10</v>
      </c>
      <c r="E75" s="1016" t="s">
        <v>3</v>
      </c>
      <c r="F75" s="239">
        <v>90</v>
      </c>
      <c r="G75" s="521" t="s">
        <v>4</v>
      </c>
      <c r="H75" s="511">
        <v>6930</v>
      </c>
      <c r="I75" s="511">
        <v>8153</v>
      </c>
      <c r="J75" s="512">
        <f t="shared" si="0"/>
        <v>7415</v>
      </c>
      <c r="K75" s="512">
        <f t="shared" si="1"/>
        <v>8724</v>
      </c>
      <c r="L75" s="512">
        <v>4118</v>
      </c>
      <c r="M75" s="513">
        <v>10435</v>
      </c>
      <c r="N75" s="84"/>
    </row>
    <row r="76" spans="1:14" x14ac:dyDescent="0.25">
      <c r="A76" s="246"/>
      <c r="B76" s="1008"/>
      <c r="C76" s="1019"/>
      <c r="D76" s="234">
        <v>6</v>
      </c>
      <c r="E76" s="1016"/>
      <c r="F76" s="97">
        <v>100</v>
      </c>
      <c r="G76" s="521" t="s">
        <v>4</v>
      </c>
      <c r="H76" s="511">
        <v>7056</v>
      </c>
      <c r="I76" s="507">
        <v>8309</v>
      </c>
      <c r="J76" s="512">
        <f t="shared" si="0"/>
        <v>7550</v>
      </c>
      <c r="K76" s="512">
        <f t="shared" si="1"/>
        <v>8891</v>
      </c>
      <c r="L76" s="512">
        <v>4203</v>
      </c>
      <c r="M76" s="513">
        <v>10700</v>
      </c>
      <c r="N76" s="84"/>
    </row>
    <row r="77" spans="1:14" x14ac:dyDescent="0.25">
      <c r="A77" s="246"/>
      <c r="B77" s="1010">
        <v>36</v>
      </c>
      <c r="C77" s="1011" t="s">
        <v>20</v>
      </c>
      <c r="D77" s="1013">
        <v>1</v>
      </c>
      <c r="E77" s="1014" t="s">
        <v>3</v>
      </c>
      <c r="F77" s="223">
        <v>90</v>
      </c>
      <c r="G77" s="521" t="s">
        <v>4</v>
      </c>
      <c r="H77" s="511">
        <v>27887</v>
      </c>
      <c r="I77" s="511">
        <v>32819</v>
      </c>
      <c r="J77" s="512">
        <f t="shared" si="0"/>
        <v>29839</v>
      </c>
      <c r="K77" s="512">
        <f t="shared" si="1"/>
        <v>35116</v>
      </c>
      <c r="L77" s="512">
        <v>15470</v>
      </c>
      <c r="M77" s="513">
        <v>45978</v>
      </c>
      <c r="N77" s="84"/>
    </row>
    <row r="78" spans="1:14" x14ac:dyDescent="0.25">
      <c r="A78" s="246"/>
      <c r="B78" s="1009"/>
      <c r="C78" s="1012"/>
      <c r="D78" s="982"/>
      <c r="E78" s="1015"/>
      <c r="F78" s="222">
        <v>100</v>
      </c>
      <c r="G78" s="521" t="s">
        <v>4</v>
      </c>
      <c r="H78" s="511">
        <v>28477</v>
      </c>
      <c r="I78" s="511">
        <v>33509</v>
      </c>
      <c r="J78" s="512">
        <f t="shared" si="0"/>
        <v>30470</v>
      </c>
      <c r="K78" s="512">
        <f t="shared" si="1"/>
        <v>35855</v>
      </c>
      <c r="L78" s="512">
        <v>15953</v>
      </c>
      <c r="M78" s="513">
        <v>46694</v>
      </c>
      <c r="N78" s="84"/>
    </row>
    <row r="79" spans="1:14" x14ac:dyDescent="0.25">
      <c r="A79" s="246"/>
      <c r="B79" s="1008">
        <v>37</v>
      </c>
      <c r="C79" s="1019" t="s">
        <v>839</v>
      </c>
      <c r="D79" s="981">
        <v>1</v>
      </c>
      <c r="E79" s="1047" t="s">
        <v>14</v>
      </c>
      <c r="F79" s="223">
        <v>90</v>
      </c>
      <c r="G79" s="521" t="s">
        <v>4</v>
      </c>
      <c r="H79" s="511">
        <v>35506</v>
      </c>
      <c r="I79" s="511">
        <v>41788</v>
      </c>
      <c r="J79" s="512">
        <f t="shared" si="0"/>
        <v>37991</v>
      </c>
      <c r="K79" s="512">
        <f t="shared" si="1"/>
        <v>44713</v>
      </c>
      <c r="L79" s="512" t="s">
        <v>4</v>
      </c>
      <c r="M79" s="513">
        <v>69333</v>
      </c>
      <c r="N79" s="84"/>
    </row>
    <row r="80" spans="1:14" x14ac:dyDescent="0.25">
      <c r="A80" s="246"/>
      <c r="B80" s="1008"/>
      <c r="C80" s="1019"/>
      <c r="D80" s="981"/>
      <c r="E80" s="1047"/>
      <c r="F80" s="239">
        <v>100</v>
      </c>
      <c r="G80" s="521" t="s">
        <v>4</v>
      </c>
      <c r="H80" s="511">
        <v>36686</v>
      </c>
      <c r="I80" s="511">
        <v>43180</v>
      </c>
      <c r="J80" s="512">
        <f t="shared" si="0"/>
        <v>39254</v>
      </c>
      <c r="K80" s="512">
        <f t="shared" si="1"/>
        <v>46203</v>
      </c>
      <c r="L80" s="512" t="s">
        <v>4</v>
      </c>
      <c r="M80" s="513">
        <v>71809</v>
      </c>
      <c r="N80" s="84"/>
    </row>
    <row r="81" spans="1:14" x14ac:dyDescent="0.25">
      <c r="A81" s="246"/>
      <c r="B81" s="1010">
        <v>38</v>
      </c>
      <c r="C81" s="1011" t="s">
        <v>21</v>
      </c>
      <c r="D81" s="1013">
        <v>1</v>
      </c>
      <c r="E81" s="1026" t="s">
        <v>3</v>
      </c>
      <c r="F81" s="223">
        <v>90</v>
      </c>
      <c r="G81" s="521" t="s">
        <v>4</v>
      </c>
      <c r="H81" s="511">
        <v>4708</v>
      </c>
      <c r="I81" s="511">
        <v>5545</v>
      </c>
      <c r="J81" s="512">
        <f t="shared" si="0"/>
        <v>5038</v>
      </c>
      <c r="K81" s="512">
        <f t="shared" si="1"/>
        <v>5933</v>
      </c>
      <c r="L81" s="512">
        <v>2595</v>
      </c>
      <c r="M81" s="513">
        <v>13691</v>
      </c>
      <c r="N81" s="84"/>
    </row>
    <row r="82" spans="1:14" x14ac:dyDescent="0.25">
      <c r="A82" s="246"/>
      <c r="B82" s="1009"/>
      <c r="C82" s="1012"/>
      <c r="D82" s="982"/>
      <c r="E82" s="1027"/>
      <c r="F82" s="222">
        <v>100</v>
      </c>
      <c r="G82" s="521" t="s">
        <v>4</v>
      </c>
      <c r="H82" s="511">
        <v>4846</v>
      </c>
      <c r="I82" s="507">
        <v>5706</v>
      </c>
      <c r="J82" s="512">
        <f t="shared" si="0"/>
        <v>5185</v>
      </c>
      <c r="K82" s="512">
        <f t="shared" si="1"/>
        <v>6105</v>
      </c>
      <c r="L82" s="512">
        <v>2722</v>
      </c>
      <c r="M82" s="513">
        <v>14497</v>
      </c>
      <c r="N82" s="84"/>
    </row>
    <row r="83" spans="1:14" x14ac:dyDescent="0.25">
      <c r="A83" s="246"/>
      <c r="B83" s="1008">
        <v>39</v>
      </c>
      <c r="C83" s="1019" t="s">
        <v>614</v>
      </c>
      <c r="D83" s="981">
        <v>1</v>
      </c>
      <c r="E83" s="1023" t="s">
        <v>3</v>
      </c>
      <c r="F83" s="223">
        <v>90</v>
      </c>
      <c r="G83" s="521" t="s">
        <v>4</v>
      </c>
      <c r="H83" s="512">
        <v>11613</v>
      </c>
      <c r="I83" s="508">
        <v>13347</v>
      </c>
      <c r="J83" s="512">
        <f t="shared" si="0"/>
        <v>12426</v>
      </c>
      <c r="K83" s="512">
        <f t="shared" si="1"/>
        <v>14281</v>
      </c>
      <c r="L83" s="512">
        <v>6420</v>
      </c>
      <c r="M83" s="513" t="s">
        <v>4</v>
      </c>
      <c r="N83" s="84"/>
    </row>
    <row r="84" spans="1:14" x14ac:dyDescent="0.25">
      <c r="A84" s="246"/>
      <c r="B84" s="1008"/>
      <c r="C84" s="1019"/>
      <c r="D84" s="981"/>
      <c r="E84" s="1023"/>
      <c r="F84" s="239">
        <v>100</v>
      </c>
      <c r="G84" s="521" t="s">
        <v>4</v>
      </c>
      <c r="H84" s="512">
        <v>12775</v>
      </c>
      <c r="I84" s="508">
        <v>14681</v>
      </c>
      <c r="J84" s="512">
        <f t="shared" ref="J84:J91" si="6">ROUND(H84*1.07,0)</f>
        <v>13669</v>
      </c>
      <c r="K84" s="512">
        <f t="shared" ref="K84:K91" si="7">ROUND(I84*1.07,0)</f>
        <v>15709</v>
      </c>
      <c r="L84" s="512">
        <v>7062</v>
      </c>
      <c r="M84" s="513" t="s">
        <v>4</v>
      </c>
      <c r="N84" s="84"/>
    </row>
    <row r="85" spans="1:14" x14ac:dyDescent="0.25">
      <c r="A85" s="246"/>
      <c r="B85" s="1010">
        <v>40</v>
      </c>
      <c r="C85" s="1011" t="s">
        <v>22</v>
      </c>
      <c r="D85" s="96">
        <v>40</v>
      </c>
      <c r="E85" s="235" t="s">
        <v>3</v>
      </c>
      <c r="F85" s="97">
        <v>90</v>
      </c>
      <c r="G85" s="521">
        <v>638</v>
      </c>
      <c r="H85" s="511">
        <v>1085</v>
      </c>
      <c r="I85" s="511">
        <v>1281</v>
      </c>
      <c r="J85" s="512">
        <f t="shared" si="6"/>
        <v>1161</v>
      </c>
      <c r="K85" s="512">
        <f t="shared" si="7"/>
        <v>1371</v>
      </c>
      <c r="L85" s="512">
        <v>609</v>
      </c>
      <c r="M85" s="513">
        <v>2533</v>
      </c>
      <c r="N85" s="84"/>
    </row>
    <row r="86" spans="1:14" x14ac:dyDescent="0.25">
      <c r="A86" s="246"/>
      <c r="B86" s="1009"/>
      <c r="C86" s="1012"/>
      <c r="D86" s="227">
        <v>30</v>
      </c>
      <c r="E86" s="230" t="s">
        <v>3</v>
      </c>
      <c r="F86" s="223">
        <v>100</v>
      </c>
      <c r="G86" s="521" t="s">
        <v>4</v>
      </c>
      <c r="H86" s="511">
        <v>1159</v>
      </c>
      <c r="I86" s="511">
        <v>1365</v>
      </c>
      <c r="J86" s="512">
        <f t="shared" si="6"/>
        <v>1240</v>
      </c>
      <c r="K86" s="512">
        <f t="shared" si="7"/>
        <v>1461</v>
      </c>
      <c r="L86" s="512">
        <v>649</v>
      </c>
      <c r="M86" s="513">
        <v>2635</v>
      </c>
      <c r="N86" s="84"/>
    </row>
    <row r="87" spans="1:14" x14ac:dyDescent="0.25">
      <c r="A87" s="246"/>
      <c r="B87" s="1008">
        <v>41</v>
      </c>
      <c r="C87" s="1019" t="s">
        <v>129</v>
      </c>
      <c r="D87" s="234" t="s">
        <v>4</v>
      </c>
      <c r="E87" s="237" t="s">
        <v>3</v>
      </c>
      <c r="F87" s="223">
        <v>125</v>
      </c>
      <c r="G87" s="521" t="s">
        <v>4</v>
      </c>
      <c r="H87" s="511">
        <v>5698</v>
      </c>
      <c r="I87" s="511">
        <v>6640</v>
      </c>
      <c r="J87" s="512">
        <f t="shared" si="6"/>
        <v>6097</v>
      </c>
      <c r="K87" s="512">
        <f t="shared" si="7"/>
        <v>7105</v>
      </c>
      <c r="L87" s="512">
        <v>3436</v>
      </c>
      <c r="M87" s="513">
        <v>14661</v>
      </c>
      <c r="N87" s="84"/>
    </row>
    <row r="88" spans="1:14" x14ac:dyDescent="0.25">
      <c r="A88" s="246"/>
      <c r="B88" s="1008"/>
      <c r="C88" s="1019"/>
      <c r="D88" s="234" t="s">
        <v>4</v>
      </c>
      <c r="E88" s="237" t="s">
        <v>3</v>
      </c>
      <c r="F88" s="223">
        <v>150</v>
      </c>
      <c r="G88" s="521" t="s">
        <v>4</v>
      </c>
      <c r="H88" s="511">
        <v>5762</v>
      </c>
      <c r="I88" s="507">
        <v>6721</v>
      </c>
      <c r="J88" s="512">
        <f t="shared" si="6"/>
        <v>6165</v>
      </c>
      <c r="K88" s="512">
        <f t="shared" si="7"/>
        <v>7191</v>
      </c>
      <c r="L88" s="512">
        <v>3517</v>
      </c>
      <c r="M88" s="513">
        <v>15754</v>
      </c>
      <c r="N88" s="84"/>
    </row>
    <row r="89" spans="1:14" x14ac:dyDescent="0.25">
      <c r="A89" s="246"/>
      <c r="B89" s="1010">
        <v>42</v>
      </c>
      <c r="C89" s="1011" t="s">
        <v>130</v>
      </c>
      <c r="D89" s="226" t="s">
        <v>4</v>
      </c>
      <c r="E89" s="229" t="s">
        <v>3</v>
      </c>
      <c r="F89" s="223">
        <v>125</v>
      </c>
      <c r="G89" s="521" t="s">
        <v>4</v>
      </c>
      <c r="H89" s="511">
        <v>5730</v>
      </c>
      <c r="I89" s="511">
        <v>6674</v>
      </c>
      <c r="J89" s="512">
        <f t="shared" si="6"/>
        <v>6131</v>
      </c>
      <c r="K89" s="512">
        <f t="shared" si="7"/>
        <v>7141</v>
      </c>
      <c r="L89" s="512">
        <v>3463</v>
      </c>
      <c r="M89" s="513">
        <v>14701</v>
      </c>
      <c r="N89" s="84"/>
    </row>
    <row r="90" spans="1:14" x14ac:dyDescent="0.25">
      <c r="A90" s="246"/>
      <c r="B90" s="1009"/>
      <c r="C90" s="1012"/>
      <c r="D90" s="227" t="s">
        <v>4</v>
      </c>
      <c r="E90" s="230" t="s">
        <v>3</v>
      </c>
      <c r="F90" s="223">
        <v>150</v>
      </c>
      <c r="G90" s="521" t="s">
        <v>4</v>
      </c>
      <c r="H90" s="511">
        <v>5789</v>
      </c>
      <c r="I90" s="507">
        <v>6751</v>
      </c>
      <c r="J90" s="512">
        <f t="shared" si="6"/>
        <v>6194</v>
      </c>
      <c r="K90" s="512">
        <f t="shared" si="7"/>
        <v>7224</v>
      </c>
      <c r="L90" s="512">
        <v>3546</v>
      </c>
      <c r="M90" s="513">
        <v>15807</v>
      </c>
      <c r="N90" s="84"/>
    </row>
    <row r="91" spans="1:14" x14ac:dyDescent="0.25">
      <c r="A91" s="246"/>
      <c r="B91" s="228">
        <v>43</v>
      </c>
      <c r="C91" s="232" t="s">
        <v>617</v>
      </c>
      <c r="D91" s="227">
        <v>160</v>
      </c>
      <c r="E91" s="236" t="s">
        <v>3</v>
      </c>
      <c r="F91" s="222" t="s">
        <v>23</v>
      </c>
      <c r="G91" s="521" t="s">
        <v>4</v>
      </c>
      <c r="H91" s="511">
        <v>706</v>
      </c>
      <c r="I91" s="507">
        <v>806</v>
      </c>
      <c r="J91" s="512">
        <f t="shared" si="6"/>
        <v>755</v>
      </c>
      <c r="K91" s="512">
        <f t="shared" si="7"/>
        <v>862</v>
      </c>
      <c r="L91" s="512">
        <v>454</v>
      </c>
      <c r="M91" s="513">
        <v>1175</v>
      </c>
      <c r="N91" s="84"/>
    </row>
    <row r="92" spans="1:14" x14ac:dyDescent="0.25">
      <c r="A92" s="246"/>
      <c r="B92" s="228">
        <v>44</v>
      </c>
      <c r="C92" s="232" t="s">
        <v>210</v>
      </c>
      <c r="D92" s="227">
        <v>60</v>
      </c>
      <c r="E92" s="230" t="s">
        <v>3</v>
      </c>
      <c r="F92" s="222" t="s">
        <v>23</v>
      </c>
      <c r="G92" s="521" t="s">
        <v>4</v>
      </c>
      <c r="H92" s="1018">
        <v>360</v>
      </c>
      <c r="I92" s="1018"/>
      <c r="J92" s="1018"/>
      <c r="K92" s="1018"/>
      <c r="L92" s="1018"/>
      <c r="M92" s="513" t="s">
        <v>4</v>
      </c>
      <c r="N92" s="84"/>
    </row>
    <row r="93" spans="1:14" x14ac:dyDescent="0.25">
      <c r="A93" s="246"/>
      <c r="B93" s="228">
        <v>45</v>
      </c>
      <c r="C93" s="232" t="s">
        <v>209</v>
      </c>
      <c r="D93" s="227">
        <v>60</v>
      </c>
      <c r="E93" s="236" t="s">
        <v>3</v>
      </c>
      <c r="F93" s="222" t="s">
        <v>23</v>
      </c>
      <c r="G93" s="521" t="s">
        <v>4</v>
      </c>
      <c r="H93" s="512">
        <v>652</v>
      </c>
      <c r="I93" s="512">
        <v>771</v>
      </c>
      <c r="J93" s="512">
        <f>ROUND(H93*1.07,0)</f>
        <v>698</v>
      </c>
      <c r="K93" s="512">
        <f>ROUND(I93*1.07,0)</f>
        <v>825</v>
      </c>
      <c r="L93" s="512">
        <v>488</v>
      </c>
      <c r="M93" s="513" t="s">
        <v>4</v>
      </c>
      <c r="N93" s="84"/>
    </row>
    <row r="94" spans="1:14" ht="22.5" x14ac:dyDescent="0.25">
      <c r="A94" s="246"/>
      <c r="B94" s="228">
        <v>46</v>
      </c>
      <c r="C94" s="232" t="s">
        <v>208</v>
      </c>
      <c r="D94" s="227">
        <v>60</v>
      </c>
      <c r="E94" s="230" t="s">
        <v>3</v>
      </c>
      <c r="F94" s="222" t="s">
        <v>23</v>
      </c>
      <c r="G94" s="521" t="s">
        <v>4</v>
      </c>
      <c r="H94" s="512" t="s">
        <v>4</v>
      </c>
      <c r="I94" s="512" t="s">
        <v>4</v>
      </c>
      <c r="J94" s="512" t="s">
        <v>4</v>
      </c>
      <c r="K94" s="512" t="s">
        <v>4</v>
      </c>
      <c r="L94" s="512" t="s">
        <v>4</v>
      </c>
      <c r="M94" s="513">
        <v>939</v>
      </c>
      <c r="N94" s="84"/>
    </row>
    <row r="95" spans="1:14" x14ac:dyDescent="0.25">
      <c r="A95" s="246"/>
      <c r="B95" s="228">
        <v>47</v>
      </c>
      <c r="C95" s="232" t="s">
        <v>207</v>
      </c>
      <c r="D95" s="227">
        <v>60</v>
      </c>
      <c r="E95" s="230" t="s">
        <v>3</v>
      </c>
      <c r="F95" s="222" t="s">
        <v>23</v>
      </c>
      <c r="G95" s="521" t="s">
        <v>4</v>
      </c>
      <c r="H95" s="512" t="s">
        <v>4</v>
      </c>
      <c r="I95" s="512" t="s">
        <v>4</v>
      </c>
      <c r="J95" s="512" t="s">
        <v>4</v>
      </c>
      <c r="K95" s="512" t="s">
        <v>4</v>
      </c>
      <c r="L95" s="512" t="s">
        <v>4</v>
      </c>
      <c r="M95" s="513">
        <v>834</v>
      </c>
      <c r="N95" s="84"/>
    </row>
    <row r="96" spans="1:14" x14ac:dyDescent="0.25">
      <c r="A96" s="246"/>
      <c r="B96" s="233">
        <v>48</v>
      </c>
      <c r="C96" s="231" t="s">
        <v>213</v>
      </c>
      <c r="D96" s="234" t="s">
        <v>4</v>
      </c>
      <c r="E96" s="238" t="s">
        <v>3</v>
      </c>
      <c r="F96" s="239" t="s">
        <v>105</v>
      </c>
      <c r="G96" s="521" t="s">
        <v>4</v>
      </c>
      <c r="H96" s="511">
        <v>991</v>
      </c>
      <c r="I96" s="507">
        <v>1129</v>
      </c>
      <c r="J96" s="512">
        <f>ROUND(H96*1.07,0)</f>
        <v>1060</v>
      </c>
      <c r="K96" s="512">
        <f>ROUND(I96*1.07,0)</f>
        <v>1208</v>
      </c>
      <c r="L96" s="512">
        <v>683</v>
      </c>
      <c r="M96" s="513" t="s">
        <v>4</v>
      </c>
      <c r="N96" s="84"/>
    </row>
    <row r="97" spans="1:14" x14ac:dyDescent="0.25">
      <c r="A97" s="246"/>
      <c r="B97" s="92">
        <v>49</v>
      </c>
      <c r="C97" s="103" t="s">
        <v>214</v>
      </c>
      <c r="D97" s="96" t="s">
        <v>4</v>
      </c>
      <c r="E97" s="91" t="s">
        <v>3</v>
      </c>
      <c r="F97" s="223" t="s">
        <v>105</v>
      </c>
      <c r="G97" s="521" t="s">
        <v>4</v>
      </c>
      <c r="H97" s="1018">
        <v>758</v>
      </c>
      <c r="I97" s="1018"/>
      <c r="J97" s="1018"/>
      <c r="K97" s="1018"/>
      <c r="L97" s="1018"/>
      <c r="M97" s="513" t="s">
        <v>4</v>
      </c>
      <c r="N97" s="84"/>
    </row>
    <row r="98" spans="1:14" x14ac:dyDescent="0.25">
      <c r="A98" s="246"/>
      <c r="B98" s="233">
        <v>50</v>
      </c>
      <c r="C98" s="231" t="s">
        <v>388</v>
      </c>
      <c r="D98" s="101" t="s">
        <v>4</v>
      </c>
      <c r="E98" s="238" t="s">
        <v>3</v>
      </c>
      <c r="F98" s="239" t="s">
        <v>349</v>
      </c>
      <c r="G98" s="523" t="s">
        <v>4</v>
      </c>
      <c r="H98" s="1044">
        <v>3520</v>
      </c>
      <c r="I98" s="1044"/>
      <c r="J98" s="1044"/>
      <c r="K98" s="1044"/>
      <c r="L98" s="1044"/>
      <c r="M98" s="524" t="s">
        <v>4</v>
      </c>
      <c r="N98" s="84"/>
    </row>
    <row r="99" spans="1:14" ht="15.75" thickBot="1" x14ac:dyDescent="0.3">
      <c r="A99" s="246"/>
      <c r="B99" s="98">
        <v>51</v>
      </c>
      <c r="C99" s="104" t="s">
        <v>348</v>
      </c>
      <c r="D99" s="102" t="s">
        <v>4</v>
      </c>
      <c r="E99" s="99" t="s">
        <v>3</v>
      </c>
      <c r="F99" s="100" t="s">
        <v>349</v>
      </c>
      <c r="G99" s="525" t="s">
        <v>4</v>
      </c>
      <c r="H99" s="1038">
        <v>3050</v>
      </c>
      <c r="I99" s="1038"/>
      <c r="J99" s="1038"/>
      <c r="K99" s="1038"/>
      <c r="L99" s="1038"/>
      <c r="M99" s="526" t="s">
        <v>4</v>
      </c>
      <c r="N99" s="84"/>
    </row>
    <row r="100" spans="1:14" x14ac:dyDescent="0.25">
      <c r="A100" s="84"/>
      <c r="B100" s="84"/>
      <c r="C100" s="84"/>
      <c r="D100" s="84"/>
      <c r="E100" s="84"/>
      <c r="F100" s="84"/>
      <c r="G100" s="497"/>
      <c r="H100" s="497"/>
      <c r="I100" s="497"/>
      <c r="J100" s="497"/>
      <c r="K100" s="497"/>
      <c r="L100" s="497"/>
      <c r="M100" s="497"/>
      <c r="N100" s="84"/>
    </row>
    <row r="101" spans="1:14" ht="22.9" customHeight="1" x14ac:dyDescent="0.25">
      <c r="A101" s="84"/>
      <c r="B101" s="1039" t="s">
        <v>613</v>
      </c>
      <c r="C101" s="1046"/>
      <c r="D101" s="1046"/>
      <c r="E101" s="1046"/>
      <c r="F101" s="1046"/>
      <c r="G101" s="1046"/>
      <c r="H101" s="1046"/>
      <c r="I101" s="1046"/>
      <c r="J101" s="1046"/>
      <c r="K101" s="1046"/>
      <c r="L101" s="527"/>
      <c r="M101" s="527"/>
      <c r="N101" s="84"/>
    </row>
    <row r="102" spans="1:14" s="705" customFormat="1" ht="15" customHeight="1" x14ac:dyDescent="0.25">
      <c r="A102" s="704"/>
      <c r="B102" s="797" t="s">
        <v>821</v>
      </c>
      <c r="C102" s="797"/>
      <c r="D102" s="797"/>
      <c r="E102" s="797"/>
      <c r="F102" s="797"/>
      <c r="G102" s="797"/>
      <c r="H102" s="797"/>
      <c r="I102" s="797"/>
      <c r="J102" s="797"/>
      <c r="K102" s="797"/>
      <c r="L102" s="797"/>
      <c r="M102" s="797"/>
      <c r="N102" s="704"/>
    </row>
    <row r="103" spans="1:14" x14ac:dyDescent="0.25">
      <c r="A103" s="84"/>
      <c r="B103" s="1045" t="s">
        <v>551</v>
      </c>
      <c r="C103" s="1045"/>
      <c r="D103" s="1045"/>
      <c r="E103" s="1045"/>
      <c r="F103" s="1045"/>
      <c r="G103" s="1045"/>
      <c r="H103" s="1045"/>
      <c r="I103" s="1045"/>
      <c r="J103" s="1045"/>
      <c r="K103" s="1045"/>
      <c r="L103" s="1045"/>
      <c r="M103" s="1045"/>
      <c r="N103" s="84"/>
    </row>
    <row r="104" spans="1:14" x14ac:dyDescent="0.25">
      <c r="A104" s="84"/>
      <c r="B104" s="1039" t="s">
        <v>550</v>
      </c>
      <c r="C104" s="1039"/>
      <c r="D104" s="1039"/>
      <c r="E104" s="1039"/>
      <c r="F104" s="1039"/>
      <c r="G104" s="1039"/>
      <c r="H104" s="1039"/>
      <c r="I104" s="1039"/>
      <c r="J104" s="1039"/>
      <c r="K104" s="1039"/>
      <c r="L104" s="1039"/>
      <c r="M104" s="1039"/>
      <c r="N104" s="84"/>
    </row>
    <row r="105" spans="1:14" x14ac:dyDescent="0.25">
      <c r="A105" s="84"/>
      <c r="B105" s="1029" t="s">
        <v>549</v>
      </c>
      <c r="C105" s="1029"/>
      <c r="D105" s="1029"/>
      <c r="E105" s="1029"/>
      <c r="F105" s="1029"/>
      <c r="G105" s="1029"/>
      <c r="H105" s="1029"/>
      <c r="I105" s="1029"/>
      <c r="J105" s="1029"/>
      <c r="K105" s="1029"/>
      <c r="L105" s="1029"/>
      <c r="M105" s="1029"/>
      <c r="N105" s="84"/>
    </row>
    <row r="106" spans="1:14" x14ac:dyDescent="0.25">
      <c r="A106" s="84"/>
      <c r="B106" s="1029" t="s">
        <v>552</v>
      </c>
      <c r="C106" s="1029"/>
      <c r="D106" s="1029"/>
      <c r="E106" s="1029"/>
      <c r="F106" s="1029"/>
      <c r="G106" s="1029"/>
      <c r="H106" s="1029"/>
      <c r="I106" s="1029"/>
      <c r="J106" s="1029"/>
      <c r="K106" s="1029"/>
      <c r="L106" s="1029"/>
      <c r="M106" s="1029"/>
      <c r="N106" s="84"/>
    </row>
    <row r="107" spans="1:14" x14ac:dyDescent="0.25">
      <c r="A107" s="84"/>
      <c r="B107" s="1029" t="s">
        <v>615</v>
      </c>
      <c r="C107" s="1029"/>
      <c r="D107" s="1029"/>
      <c r="E107" s="1029"/>
      <c r="F107" s="1029"/>
      <c r="G107" s="1029"/>
      <c r="H107" s="1029"/>
      <c r="I107" s="1029"/>
      <c r="J107" s="1029"/>
      <c r="K107" s="1029"/>
      <c r="L107" s="1029"/>
      <c r="M107" s="1029"/>
      <c r="N107" s="84"/>
    </row>
    <row r="108" spans="1:14" x14ac:dyDescent="0.25">
      <c r="A108" s="84"/>
      <c r="B108" s="1029" t="s">
        <v>553</v>
      </c>
      <c r="C108" s="1029"/>
      <c r="D108" s="1029"/>
      <c r="E108" s="1029"/>
      <c r="F108" s="1029"/>
      <c r="G108" s="1029"/>
      <c r="H108" s="1029"/>
      <c r="I108" s="1029"/>
      <c r="J108" s="1029"/>
      <c r="K108" s="1029"/>
      <c r="L108" s="1029"/>
      <c r="M108" s="1029"/>
      <c r="N108" s="84"/>
    </row>
    <row r="109" spans="1:14" x14ac:dyDescent="0.25">
      <c r="A109" s="84"/>
      <c r="B109" s="1029" t="s">
        <v>147</v>
      </c>
      <c r="C109" s="1029"/>
      <c r="D109" s="1029"/>
      <c r="E109" s="1029"/>
      <c r="F109" s="1029"/>
      <c r="G109" s="1029"/>
      <c r="H109" s="1029"/>
      <c r="I109" s="1029"/>
      <c r="J109" s="1029"/>
      <c r="K109" s="1029"/>
      <c r="L109" s="1029"/>
      <c r="M109" s="1029"/>
      <c r="N109" s="84"/>
    </row>
    <row r="110" spans="1:14" x14ac:dyDescent="0.25">
      <c r="A110" s="84"/>
      <c r="B110" s="1029" t="s">
        <v>616</v>
      </c>
      <c r="C110" s="1029"/>
      <c r="D110" s="1029"/>
      <c r="E110" s="1029"/>
      <c r="F110" s="1029"/>
      <c r="G110" s="1029"/>
      <c r="H110" s="1029"/>
      <c r="I110" s="1029"/>
      <c r="J110" s="1029"/>
      <c r="K110" s="1029"/>
      <c r="L110" s="1029"/>
      <c r="M110" s="1029"/>
      <c r="N110" s="84"/>
    </row>
    <row r="111" spans="1:14" x14ac:dyDescent="0.25">
      <c r="A111" s="84"/>
      <c r="B111" s="1029" t="s">
        <v>215</v>
      </c>
      <c r="C111" s="1029"/>
      <c r="D111" s="1029"/>
      <c r="E111" s="1029"/>
      <c r="F111" s="1029"/>
      <c r="G111" s="1029"/>
      <c r="H111" s="1029"/>
      <c r="I111" s="1029"/>
      <c r="J111" s="1029"/>
      <c r="K111" s="1029"/>
      <c r="L111" s="1029"/>
      <c r="M111" s="1029"/>
      <c r="N111" s="84"/>
    </row>
    <row r="112" spans="1:14" x14ac:dyDescent="0.25">
      <c r="A112" s="84"/>
      <c r="B112" s="1030"/>
      <c r="C112" s="1031"/>
      <c r="D112" s="1031"/>
      <c r="E112" s="1031"/>
      <c r="F112" s="1031"/>
      <c r="G112" s="1031"/>
      <c r="H112" s="1031"/>
      <c r="I112" s="1031"/>
      <c r="J112" s="1031"/>
      <c r="K112" s="1031"/>
      <c r="L112" s="497"/>
      <c r="M112" s="497"/>
      <c r="N112" s="84"/>
    </row>
  </sheetData>
  <mergeCells count="171">
    <mergeCell ref="B38:B39"/>
    <mergeCell ref="C38:C39"/>
    <mergeCell ref="D38:D39"/>
    <mergeCell ref="E38:E39"/>
    <mergeCell ref="D56:D57"/>
    <mergeCell ref="B54:B55"/>
    <mergeCell ref="B103:M103"/>
    <mergeCell ref="B101:K101"/>
    <mergeCell ref="C87:C88"/>
    <mergeCell ref="C89:C90"/>
    <mergeCell ref="B79:B80"/>
    <mergeCell ref="C79:C80"/>
    <mergeCell ref="D79:D80"/>
    <mergeCell ref="E79:E80"/>
    <mergeCell ref="B81:B82"/>
    <mergeCell ref="C81:C82"/>
    <mergeCell ref="D81:D82"/>
    <mergeCell ref="E81:E82"/>
    <mergeCell ref="B85:B86"/>
    <mergeCell ref="C85:C86"/>
    <mergeCell ref="B89:B90"/>
    <mergeCell ref="B87:B88"/>
    <mergeCell ref="B83:B84"/>
    <mergeCell ref="C83:C84"/>
    <mergeCell ref="D83:D84"/>
    <mergeCell ref="E83:E84"/>
    <mergeCell ref="H97:L97"/>
    <mergeCell ref="H98:L98"/>
    <mergeCell ref="C46:C47"/>
    <mergeCell ref="E46:E47"/>
    <mergeCell ref="C62:C63"/>
    <mergeCell ref="D62:D63"/>
    <mergeCell ref="E62:E63"/>
    <mergeCell ref="E60:E61"/>
    <mergeCell ref="E56:E57"/>
    <mergeCell ref="C58:C59"/>
    <mergeCell ref="D66:D67"/>
    <mergeCell ref="C66:C67"/>
    <mergeCell ref="E66:E67"/>
    <mergeCell ref="C68:C69"/>
    <mergeCell ref="D68:D69"/>
    <mergeCell ref="B60:B61"/>
    <mergeCell ref="C48:C49"/>
    <mergeCell ref="D64:D65"/>
    <mergeCell ref="B68:B69"/>
    <mergeCell ref="E54:E55"/>
    <mergeCell ref="E50:E51"/>
    <mergeCell ref="E52:E53"/>
    <mergeCell ref="C52:C53"/>
    <mergeCell ref="D52:D53"/>
    <mergeCell ref="B50:B51"/>
    <mergeCell ref="B106:M106"/>
    <mergeCell ref="B105:M105"/>
    <mergeCell ref="B107:M107"/>
    <mergeCell ref="B108:M108"/>
    <mergeCell ref="B109:M109"/>
    <mergeCell ref="B62:B63"/>
    <mergeCell ref="H99:L99"/>
    <mergeCell ref="B77:B78"/>
    <mergeCell ref="C77:C78"/>
    <mergeCell ref="D77:D78"/>
    <mergeCell ref="E77:E78"/>
    <mergeCell ref="B70:B71"/>
    <mergeCell ref="E73:E74"/>
    <mergeCell ref="C70:C71"/>
    <mergeCell ref="D70:D71"/>
    <mergeCell ref="E70:E71"/>
    <mergeCell ref="E75:E76"/>
    <mergeCell ref="B75:B76"/>
    <mergeCell ref="C75:C76"/>
    <mergeCell ref="H92:L92"/>
    <mergeCell ref="E64:E65"/>
    <mergeCell ref="E68:E69"/>
    <mergeCell ref="B66:B67"/>
    <mergeCell ref="B104:M104"/>
    <mergeCell ref="B110:M110"/>
    <mergeCell ref="B112:K112"/>
    <mergeCell ref="B111:M111"/>
    <mergeCell ref="F6:F8"/>
    <mergeCell ref="B73:B74"/>
    <mergeCell ref="C73:C74"/>
    <mergeCell ref="B15:B16"/>
    <mergeCell ref="B9:B10"/>
    <mergeCell ref="B11:B12"/>
    <mergeCell ref="B13:B14"/>
    <mergeCell ref="B40:B41"/>
    <mergeCell ref="C40:C41"/>
    <mergeCell ref="B64:B65"/>
    <mergeCell ref="C64:C65"/>
    <mergeCell ref="B27:B28"/>
    <mergeCell ref="E25:E26"/>
    <mergeCell ref="B21:B22"/>
    <mergeCell ref="C19:C20"/>
    <mergeCell ref="D27:D28"/>
    <mergeCell ref="E27:E28"/>
    <mergeCell ref="C60:C61"/>
    <mergeCell ref="C27:C28"/>
    <mergeCell ref="D50:D51"/>
    <mergeCell ref="B56:B57"/>
    <mergeCell ref="D40:D41"/>
    <mergeCell ref="E40:E41"/>
    <mergeCell ref="D33:D34"/>
    <mergeCell ref="B29:B30"/>
    <mergeCell ref="E48:E49"/>
    <mergeCell ref="C56:C57"/>
    <mergeCell ref="B58:B59"/>
    <mergeCell ref="C54:C55"/>
    <mergeCell ref="D31:D32"/>
    <mergeCell ref="C50:C51"/>
    <mergeCell ref="B31:B32"/>
    <mergeCell ref="E58:E59"/>
    <mergeCell ref="D54:D55"/>
    <mergeCell ref="B44:B45"/>
    <mergeCell ref="C44:C45"/>
    <mergeCell ref="E44:E45"/>
    <mergeCell ref="B36:B37"/>
    <mergeCell ref="B33:B34"/>
    <mergeCell ref="B48:B49"/>
    <mergeCell ref="B42:B43"/>
    <mergeCell ref="C42:C43"/>
    <mergeCell ref="E42:E43"/>
    <mergeCell ref="B52:B53"/>
    <mergeCell ref="B46:B47"/>
    <mergeCell ref="G15:L15"/>
    <mergeCell ref="C36:C37"/>
    <mergeCell ref="D29:D30"/>
    <mergeCell ref="E29:E30"/>
    <mergeCell ref="C29:C30"/>
    <mergeCell ref="E17:E18"/>
    <mergeCell ref="C17:C18"/>
    <mergeCell ref="D17:D18"/>
    <mergeCell ref="E19:E20"/>
    <mergeCell ref="C31:C32"/>
    <mergeCell ref="E31:E32"/>
    <mergeCell ref="D19:D20"/>
    <mergeCell ref="H16:L16"/>
    <mergeCell ref="D36:D37"/>
    <mergeCell ref="E36:E37"/>
    <mergeCell ref="C33:C34"/>
    <mergeCell ref="E33:E34"/>
    <mergeCell ref="C15:C16"/>
    <mergeCell ref="D15:D16"/>
    <mergeCell ref="E15:E16"/>
    <mergeCell ref="C25:C26"/>
    <mergeCell ref="D25:D26"/>
    <mergeCell ref="B17:B18"/>
    <mergeCell ref="B25:B26"/>
    <mergeCell ref="B19:B20"/>
    <mergeCell ref="B23:B24"/>
    <mergeCell ref="C23:C24"/>
    <mergeCell ref="D23:D24"/>
    <mergeCell ref="E23:E24"/>
    <mergeCell ref="C21:C22"/>
    <mergeCell ref="D21:D22"/>
    <mergeCell ref="E21:E22"/>
    <mergeCell ref="L2:M2"/>
    <mergeCell ref="D9:D10"/>
    <mergeCell ref="E9:E10"/>
    <mergeCell ref="C9:C10"/>
    <mergeCell ref="D13:D14"/>
    <mergeCell ref="C11:C12"/>
    <mergeCell ref="C13:C14"/>
    <mergeCell ref="E13:E14"/>
    <mergeCell ref="D11:D12"/>
    <mergeCell ref="E11:E12"/>
    <mergeCell ref="G6:M6"/>
    <mergeCell ref="B4:C4"/>
    <mergeCell ref="B6:B8"/>
    <mergeCell ref="C6:C8"/>
    <mergeCell ref="D6:D8"/>
    <mergeCell ref="E6:E8"/>
  </mergeCells>
  <phoneticPr fontId="59" type="noConversion"/>
  <hyperlinks>
    <hyperlink ref="L2" location="СОДЕРЖАНИЕ!A1" display="Назад в СОДЕРЖАНИЕ"/>
    <hyperlink ref="B102:M102" location="'Матрица цветов (18)'!A1" display="Сроки поставки смотрите на листе Матрица цветов (19)"/>
  </hyperlinks>
  <pageMargins left="0.23622047244094491" right="0.23622047244094491" top="0.35433070866141736" bottom="0.35433070866141736" header="0.11811023622047245" footer="0.11811023622047245"/>
  <pageSetup paperSize="9" scale="45" fitToHeight="3" orientation="portrait" r:id="rId1"/>
  <headerFooter>
    <oddFooter>Страница &amp;P</oddFooter>
  </headerFooter>
  <rowBreaks count="1" manualBreakCount="1">
    <brk id="8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theme="6" tint="0.59999389629810485"/>
  </sheetPr>
  <dimension ref="A1:P33"/>
  <sheetViews>
    <sheetView showGridLines="0" zoomScale="80" zoomScaleNormal="80" zoomScaleSheetLayoutView="100" workbookViewId="0">
      <pane xSplit="8" ySplit="14" topLeftCell="I15" activePane="bottomRight" state="frozen"/>
      <selection pane="topRight" activeCell="I1" sqref="I1"/>
      <selection pane="bottomLeft" activeCell="A14" sqref="A14"/>
      <selection pane="bottomRight"/>
    </sheetView>
  </sheetViews>
  <sheetFormatPr defaultColWidth="8.7109375" defaultRowHeight="15" x14ac:dyDescent="0.25"/>
  <cols>
    <col min="1" max="1" width="2.42578125" style="25" customWidth="1"/>
    <col min="2" max="2" width="6.5703125" style="25" customWidth="1"/>
    <col min="3" max="3" width="20.7109375" style="25" customWidth="1"/>
    <col min="4" max="4" width="13.7109375" style="25" customWidth="1"/>
    <col min="5" max="5" width="23.7109375" style="25" customWidth="1"/>
    <col min="6" max="6" width="7.7109375" style="25" customWidth="1"/>
    <col min="7" max="7" width="10" style="25" customWidth="1"/>
    <col min="8" max="8" width="9.5703125" style="25" customWidth="1"/>
    <col min="9" max="15" width="27.7109375" style="87" customWidth="1"/>
    <col min="16" max="16" width="2.7109375" style="25" customWidth="1"/>
    <col min="17" max="16384" width="8.7109375" style="25"/>
  </cols>
  <sheetData>
    <row r="1" spans="1:16" x14ac:dyDescent="0.25">
      <c r="A1" s="420"/>
      <c r="B1" s="420"/>
      <c r="C1" s="420"/>
      <c r="D1" s="420"/>
      <c r="E1" s="420"/>
      <c r="F1" s="420"/>
      <c r="G1" s="420"/>
      <c r="H1" s="420"/>
      <c r="I1" s="529"/>
      <c r="J1" s="529"/>
      <c r="K1" s="529"/>
      <c r="L1" s="529"/>
      <c r="M1" s="529"/>
      <c r="N1" s="529"/>
      <c r="O1" s="529"/>
      <c r="P1" s="420"/>
    </row>
    <row r="2" spans="1:16" x14ac:dyDescent="0.25">
      <c r="A2" s="420"/>
      <c r="B2" s="433" t="s">
        <v>766</v>
      </c>
      <c r="C2" s="433"/>
      <c r="D2" s="420"/>
      <c r="E2" s="420"/>
      <c r="F2" s="420"/>
      <c r="G2" s="420"/>
      <c r="H2" s="420"/>
      <c r="I2" s="529"/>
      <c r="J2" s="529"/>
      <c r="K2" s="529"/>
      <c r="L2" s="529"/>
      <c r="M2" s="529"/>
      <c r="N2" s="530"/>
      <c r="O2" s="22" t="s">
        <v>191</v>
      </c>
      <c r="P2" s="420"/>
    </row>
    <row r="3" spans="1:16" x14ac:dyDescent="0.25">
      <c r="A3" s="420"/>
      <c r="B3" s="1077" t="s">
        <v>653</v>
      </c>
      <c r="C3" s="1077"/>
      <c r="D3" s="1077"/>
      <c r="E3" s="420"/>
      <c r="F3" s="420"/>
      <c r="G3" s="420"/>
      <c r="H3" s="420"/>
      <c r="I3" s="529"/>
      <c r="J3" s="529"/>
      <c r="K3" s="529"/>
      <c r="L3" s="529"/>
      <c r="M3" s="529"/>
      <c r="N3" s="529"/>
      <c r="O3" s="531" t="s">
        <v>308</v>
      </c>
      <c r="P3" s="420"/>
    </row>
    <row r="4" spans="1:16" ht="15.75" thickBot="1" x14ac:dyDescent="0.3">
      <c r="A4" s="420"/>
      <c r="B4" s="420"/>
      <c r="C4" s="420"/>
      <c r="D4" s="420"/>
      <c r="E4" s="420"/>
      <c r="F4" s="420"/>
      <c r="G4" s="420"/>
      <c r="H4" s="420"/>
      <c r="I4" s="529"/>
      <c r="J4" s="529"/>
      <c r="K4" s="529"/>
      <c r="L4" s="529"/>
      <c r="M4" s="529"/>
      <c r="N4" s="529"/>
      <c r="O4" s="529"/>
      <c r="P4" s="420"/>
    </row>
    <row r="5" spans="1:16" ht="25.5" customHeight="1" x14ac:dyDescent="0.25">
      <c r="A5" s="420"/>
      <c r="B5" s="1078" t="s">
        <v>0</v>
      </c>
      <c r="C5" s="1092" t="s">
        <v>1</v>
      </c>
      <c r="D5" s="1095" t="s">
        <v>241</v>
      </c>
      <c r="E5" s="1100" t="s">
        <v>245</v>
      </c>
      <c r="F5" s="1098" t="s">
        <v>2</v>
      </c>
      <c r="G5" s="1089" t="s">
        <v>113</v>
      </c>
      <c r="H5" s="1091" t="s">
        <v>193</v>
      </c>
      <c r="I5" s="1081" t="s">
        <v>909</v>
      </c>
      <c r="J5" s="1082"/>
      <c r="K5" s="1083"/>
      <c r="L5" s="1083"/>
      <c r="M5" s="1083"/>
      <c r="N5" s="1083"/>
      <c r="O5" s="1084"/>
      <c r="P5" s="434"/>
    </row>
    <row r="6" spans="1:16" ht="18.75" customHeight="1" x14ac:dyDescent="0.25">
      <c r="A6" s="420"/>
      <c r="B6" s="1079"/>
      <c r="C6" s="1093"/>
      <c r="D6" s="1096"/>
      <c r="E6" s="1101"/>
      <c r="F6" s="1068"/>
      <c r="G6" s="1072"/>
      <c r="H6" s="1056"/>
      <c r="I6" s="1085" t="s">
        <v>500</v>
      </c>
      <c r="J6" s="1086"/>
      <c r="K6" s="1087"/>
      <c r="L6" s="1087"/>
      <c r="M6" s="1087"/>
      <c r="N6" s="1087"/>
      <c r="O6" s="1088"/>
      <c r="P6" s="434"/>
    </row>
    <row r="7" spans="1:16" ht="17.25" customHeight="1" x14ac:dyDescent="0.25">
      <c r="A7" s="420"/>
      <c r="B7" s="1079"/>
      <c r="C7" s="1093"/>
      <c r="D7" s="1096"/>
      <c r="E7" s="1101"/>
      <c r="F7" s="1068"/>
      <c r="G7" s="1072"/>
      <c r="H7" s="1056"/>
      <c r="I7" s="1085" t="s">
        <v>499</v>
      </c>
      <c r="J7" s="1086"/>
      <c r="K7" s="1087"/>
      <c r="L7" s="1087"/>
      <c r="M7" s="1087"/>
      <c r="N7" s="1087"/>
      <c r="O7" s="1088"/>
      <c r="P7" s="434"/>
    </row>
    <row r="8" spans="1:16" ht="35.25" customHeight="1" x14ac:dyDescent="0.25">
      <c r="A8" s="420"/>
      <c r="B8" s="1079"/>
      <c r="C8" s="1093"/>
      <c r="D8" s="1096"/>
      <c r="E8" s="1101"/>
      <c r="F8" s="1068"/>
      <c r="G8" s="1072"/>
      <c r="H8" s="1056"/>
      <c r="I8" s="532" t="s">
        <v>883</v>
      </c>
      <c r="J8" s="534" t="s">
        <v>885</v>
      </c>
      <c r="K8" s="534" t="s">
        <v>812</v>
      </c>
      <c r="L8" s="533" t="s">
        <v>813</v>
      </c>
      <c r="M8" s="535" t="s">
        <v>479</v>
      </c>
      <c r="N8" s="534" t="s">
        <v>671</v>
      </c>
      <c r="O8" s="536" t="s">
        <v>353</v>
      </c>
      <c r="P8" s="435"/>
    </row>
    <row r="9" spans="1:16" ht="16.5" customHeight="1" x14ac:dyDescent="0.25">
      <c r="A9" s="420"/>
      <c r="B9" s="1079"/>
      <c r="C9" s="1093"/>
      <c r="D9" s="1096"/>
      <c r="E9" s="1101"/>
      <c r="F9" s="1068"/>
      <c r="G9" s="1072"/>
      <c r="H9" s="1056"/>
      <c r="I9" s="537" t="s">
        <v>407</v>
      </c>
      <c r="J9" s="539" t="s">
        <v>407</v>
      </c>
      <c r="K9" s="539" t="s">
        <v>408</v>
      </c>
      <c r="L9" s="538" t="s">
        <v>407</v>
      </c>
      <c r="M9" s="539" t="s">
        <v>697</v>
      </c>
      <c r="N9" s="540"/>
      <c r="O9" s="541" t="s">
        <v>822</v>
      </c>
      <c r="P9" s="435"/>
    </row>
    <row r="10" spans="1:16" ht="16.5" customHeight="1" x14ac:dyDescent="0.25">
      <c r="A10" s="420"/>
      <c r="B10" s="1079"/>
      <c r="C10" s="1093"/>
      <c r="D10" s="1096"/>
      <c r="E10" s="1101"/>
      <c r="F10" s="1068"/>
      <c r="G10" s="1072"/>
      <c r="H10" s="1056"/>
      <c r="I10" s="537" t="s">
        <v>373</v>
      </c>
      <c r="J10" s="539" t="s">
        <v>409</v>
      </c>
      <c r="K10" s="539" t="s">
        <v>407</v>
      </c>
      <c r="L10" s="538" t="s">
        <v>373</v>
      </c>
      <c r="M10" s="539" t="s">
        <v>374</v>
      </c>
      <c r="N10" s="538"/>
      <c r="O10" s="541"/>
      <c r="P10" s="435"/>
    </row>
    <row r="11" spans="1:16" ht="16.5" customHeight="1" x14ac:dyDescent="0.25">
      <c r="A11" s="420"/>
      <c r="B11" s="1079"/>
      <c r="C11" s="1093"/>
      <c r="D11" s="1096"/>
      <c r="E11" s="1101"/>
      <c r="F11" s="1068"/>
      <c r="G11" s="1072"/>
      <c r="H11" s="1056"/>
      <c r="I11" s="537" t="s">
        <v>409</v>
      </c>
      <c r="J11" s="539" t="s">
        <v>371</v>
      </c>
      <c r="K11" s="539" t="s">
        <v>373</v>
      </c>
      <c r="L11" s="538" t="s">
        <v>409</v>
      </c>
      <c r="M11" s="539" t="s">
        <v>375</v>
      </c>
      <c r="N11" s="538"/>
      <c r="O11" s="541"/>
      <c r="P11" s="435"/>
    </row>
    <row r="12" spans="1:16" ht="16.5" customHeight="1" x14ac:dyDescent="0.25">
      <c r="A12" s="420"/>
      <c r="B12" s="1079"/>
      <c r="C12" s="1093"/>
      <c r="D12" s="1096"/>
      <c r="E12" s="1101"/>
      <c r="F12" s="1068"/>
      <c r="G12" s="1072"/>
      <c r="H12" s="1056"/>
      <c r="I12" s="537" t="s">
        <v>372</v>
      </c>
      <c r="J12" s="539"/>
      <c r="K12" s="539" t="s">
        <v>409</v>
      </c>
      <c r="L12" s="538" t="s">
        <v>371</v>
      </c>
      <c r="M12" s="539" t="s">
        <v>376</v>
      </c>
      <c r="N12" s="538"/>
      <c r="O12" s="541"/>
      <c r="P12" s="435"/>
    </row>
    <row r="13" spans="1:16" ht="16.5" customHeight="1" x14ac:dyDescent="0.25">
      <c r="A13" s="420"/>
      <c r="B13" s="1079"/>
      <c r="C13" s="1093"/>
      <c r="D13" s="1096"/>
      <c r="E13" s="1101"/>
      <c r="F13" s="1068"/>
      <c r="G13" s="1072"/>
      <c r="H13" s="1056"/>
      <c r="I13" s="537" t="s">
        <v>371</v>
      </c>
      <c r="J13" s="539"/>
      <c r="K13" s="539" t="s">
        <v>371</v>
      </c>
      <c r="L13" s="538"/>
      <c r="M13" s="539" t="s">
        <v>828</v>
      </c>
      <c r="N13" s="538"/>
      <c r="O13" s="541"/>
      <c r="P13" s="435"/>
    </row>
    <row r="14" spans="1:16" ht="16.5" customHeight="1" thickBot="1" x14ac:dyDescent="0.3">
      <c r="A14" s="420"/>
      <c r="B14" s="1080"/>
      <c r="C14" s="1094"/>
      <c r="D14" s="1097"/>
      <c r="E14" s="1102"/>
      <c r="F14" s="1099"/>
      <c r="G14" s="1090"/>
      <c r="H14" s="1057"/>
      <c r="I14" s="537"/>
      <c r="J14" s="539"/>
      <c r="K14" s="543"/>
      <c r="L14" s="542"/>
      <c r="M14" s="543" t="s">
        <v>829</v>
      </c>
      <c r="N14" s="544"/>
      <c r="O14" s="545"/>
      <c r="P14" s="435"/>
    </row>
    <row r="15" spans="1:16" s="78" customFormat="1" ht="26.25" customHeight="1" x14ac:dyDescent="0.25">
      <c r="A15" s="436"/>
      <c r="B15" s="431"/>
      <c r="C15" s="432"/>
      <c r="D15" s="432"/>
      <c r="E15" s="161"/>
      <c r="F15" s="160"/>
      <c r="G15" s="1074" t="s">
        <v>503</v>
      </c>
      <c r="H15" s="1075"/>
      <c r="I15" s="546">
        <f>ROUNDUP(I16/0.326,0)</f>
        <v>1700</v>
      </c>
      <c r="J15" s="547">
        <f>ROUNDUP(J16/0.326,0)</f>
        <v>1807</v>
      </c>
      <c r="K15" s="547">
        <f t="shared" ref="K15:M15" si="0">ROUNDUP(K16/0.326,0)</f>
        <v>2304</v>
      </c>
      <c r="L15" s="547">
        <f t="shared" si="0"/>
        <v>2639</v>
      </c>
      <c r="M15" s="547">
        <f t="shared" si="0"/>
        <v>3206</v>
      </c>
      <c r="N15" s="547">
        <f>ROUND(+K15*0.93,0)</f>
        <v>2143</v>
      </c>
      <c r="O15" s="799">
        <f>ROUNDUP(O19/0.326,0)</f>
        <v>24353</v>
      </c>
      <c r="P15" s="437"/>
    </row>
    <row r="16" spans="1:16" ht="24" customHeight="1" x14ac:dyDescent="0.25">
      <c r="A16" s="420"/>
      <c r="B16" s="1066">
        <v>1</v>
      </c>
      <c r="C16" s="1112" t="s">
        <v>187</v>
      </c>
      <c r="D16" s="1109" t="s">
        <v>618</v>
      </c>
      <c r="E16" s="159" t="s">
        <v>242</v>
      </c>
      <c r="F16" s="1067" t="s">
        <v>246</v>
      </c>
      <c r="G16" s="1072" t="s">
        <v>248</v>
      </c>
      <c r="H16" s="1056" t="s">
        <v>194</v>
      </c>
      <c r="I16" s="1053">
        <v>554</v>
      </c>
      <c r="J16" s="1051">
        <v>589</v>
      </c>
      <c r="K16" s="1051">
        <v>751</v>
      </c>
      <c r="L16" s="1051">
        <v>860</v>
      </c>
      <c r="M16" s="1051">
        <v>1045</v>
      </c>
      <c r="N16" s="1051">
        <f>ROUND(+K16*0.93,0)</f>
        <v>698</v>
      </c>
      <c r="O16" s="1064" t="s">
        <v>4</v>
      </c>
      <c r="P16" s="1063"/>
    </row>
    <row r="17" spans="1:16" ht="22.5" customHeight="1" x14ac:dyDescent="0.25">
      <c r="A17" s="420"/>
      <c r="B17" s="1066"/>
      <c r="C17" s="1112"/>
      <c r="D17" s="1109"/>
      <c r="E17" s="93" t="s">
        <v>243</v>
      </c>
      <c r="F17" s="1068"/>
      <c r="G17" s="1072"/>
      <c r="H17" s="1056"/>
      <c r="I17" s="1053"/>
      <c r="J17" s="1051"/>
      <c r="K17" s="1051"/>
      <c r="L17" s="1051"/>
      <c r="M17" s="1051"/>
      <c r="N17" s="1051">
        <f t="shared" ref="N17:N21" si="1">ROUND(+K17*0.93,0)</f>
        <v>0</v>
      </c>
      <c r="O17" s="1049"/>
      <c r="P17" s="1063"/>
    </row>
    <row r="18" spans="1:16" ht="23.25" customHeight="1" x14ac:dyDescent="0.25">
      <c r="A18" s="420"/>
      <c r="B18" s="1066"/>
      <c r="C18" s="1112"/>
      <c r="D18" s="1114"/>
      <c r="E18" s="94" t="s">
        <v>244</v>
      </c>
      <c r="F18" s="1069"/>
      <c r="G18" s="1073"/>
      <c r="H18" s="1076"/>
      <c r="I18" s="1054"/>
      <c r="J18" s="1052"/>
      <c r="K18" s="1052"/>
      <c r="L18" s="1052"/>
      <c r="M18" s="1052"/>
      <c r="N18" s="1052">
        <f t="shared" si="1"/>
        <v>0</v>
      </c>
      <c r="O18" s="1065"/>
      <c r="P18" s="1063"/>
    </row>
    <row r="19" spans="1:16" ht="24" customHeight="1" x14ac:dyDescent="0.25">
      <c r="A19" s="420"/>
      <c r="B19" s="1106">
        <v>2</v>
      </c>
      <c r="C19" s="1112"/>
      <c r="D19" s="1108" t="s">
        <v>830</v>
      </c>
      <c r="E19" s="93" t="s">
        <v>242</v>
      </c>
      <c r="F19" s="1111" t="s">
        <v>246</v>
      </c>
      <c r="G19" s="1070" t="s">
        <v>249</v>
      </c>
      <c r="H19" s="1055" t="s">
        <v>194</v>
      </c>
      <c r="I19" s="1104">
        <v>614</v>
      </c>
      <c r="J19" s="1058">
        <v>686</v>
      </c>
      <c r="K19" s="1058">
        <v>889</v>
      </c>
      <c r="L19" s="1060">
        <v>1018</v>
      </c>
      <c r="M19" s="1058">
        <v>1150</v>
      </c>
      <c r="N19" s="1058">
        <f>ROUND(+K19*0.93,0)</f>
        <v>827</v>
      </c>
      <c r="O19" s="1049">
        <v>7939</v>
      </c>
      <c r="P19" s="1063"/>
    </row>
    <row r="20" spans="1:16" ht="21.75" customHeight="1" x14ac:dyDescent="0.25">
      <c r="A20" s="420"/>
      <c r="B20" s="1066"/>
      <c r="C20" s="1112"/>
      <c r="D20" s="1109"/>
      <c r="E20" s="93" t="s">
        <v>243</v>
      </c>
      <c r="F20" s="1068"/>
      <c r="G20" s="1023"/>
      <c r="H20" s="1056"/>
      <c r="I20" s="1053"/>
      <c r="J20" s="1051"/>
      <c r="K20" s="1051"/>
      <c r="L20" s="1061"/>
      <c r="M20" s="1051"/>
      <c r="N20" s="1051">
        <f t="shared" si="1"/>
        <v>0</v>
      </c>
      <c r="O20" s="1049"/>
      <c r="P20" s="1063"/>
    </row>
    <row r="21" spans="1:16" ht="27.75" customHeight="1" thickBot="1" x14ac:dyDescent="0.3">
      <c r="A21" s="420"/>
      <c r="B21" s="1107"/>
      <c r="C21" s="1113"/>
      <c r="D21" s="1110"/>
      <c r="E21" s="95" t="s">
        <v>244</v>
      </c>
      <c r="F21" s="1099"/>
      <c r="G21" s="1071"/>
      <c r="H21" s="1057"/>
      <c r="I21" s="1105"/>
      <c r="J21" s="1059"/>
      <c r="K21" s="1059"/>
      <c r="L21" s="1062"/>
      <c r="M21" s="1059"/>
      <c r="N21" s="1059">
        <f t="shared" si="1"/>
        <v>0</v>
      </c>
      <c r="O21" s="1050"/>
      <c r="P21" s="1063"/>
    </row>
    <row r="22" spans="1:16" x14ac:dyDescent="0.25">
      <c r="A22" s="420"/>
      <c r="B22" s="420"/>
      <c r="C22" s="420"/>
      <c r="D22" s="420"/>
      <c r="E22" s="420"/>
      <c r="F22" s="420"/>
      <c r="G22" s="420"/>
      <c r="H22" s="420"/>
      <c r="I22" s="529"/>
      <c r="J22" s="529"/>
      <c r="K22" s="529"/>
      <c r="L22" s="529"/>
      <c r="M22" s="529"/>
      <c r="N22" s="529"/>
      <c r="O22" s="529"/>
      <c r="P22" s="420"/>
    </row>
    <row r="23" spans="1:16" s="50" customFormat="1" ht="16.149999999999999" customHeight="1" x14ac:dyDescent="0.25">
      <c r="A23" s="438"/>
      <c r="B23" s="1048" t="s">
        <v>149</v>
      </c>
      <c r="C23" s="1048"/>
      <c r="D23" s="1048"/>
      <c r="E23" s="1048"/>
      <c r="F23" s="1048"/>
      <c r="G23" s="1048"/>
      <c r="H23" s="1048"/>
      <c r="I23" s="1048"/>
      <c r="J23" s="1048"/>
      <c r="K23" s="1048"/>
      <c r="L23" s="1048"/>
      <c r="M23" s="1048"/>
      <c r="N23" s="1048"/>
      <c r="O23" s="1048"/>
      <c r="P23" s="1048"/>
    </row>
    <row r="24" spans="1:16" s="50" customFormat="1" ht="16.149999999999999" customHeight="1" x14ac:dyDescent="0.25">
      <c r="A24" s="438"/>
      <c r="B24" s="797" t="s">
        <v>821</v>
      </c>
      <c r="C24" s="797"/>
      <c r="D24" s="797"/>
      <c r="E24" s="797"/>
      <c r="F24" s="797"/>
      <c r="G24" s="797"/>
      <c r="H24" s="797"/>
      <c r="I24" s="797"/>
      <c r="J24" s="797"/>
      <c r="K24" s="797"/>
      <c r="L24" s="797"/>
      <c r="M24" s="685"/>
      <c r="N24" s="685"/>
      <c r="O24" s="685"/>
      <c r="P24" s="685"/>
    </row>
    <row r="25" spans="1:16" s="60" customFormat="1" ht="16.149999999999999" customHeight="1" x14ac:dyDescent="0.2">
      <c r="A25" s="439"/>
      <c r="B25" s="1103" t="s">
        <v>542</v>
      </c>
      <c r="C25" s="1103"/>
      <c r="D25" s="1103"/>
      <c r="E25" s="1103"/>
      <c r="F25" s="1103"/>
      <c r="G25" s="1103"/>
      <c r="H25" s="1103"/>
      <c r="I25" s="1103"/>
      <c r="J25" s="1103"/>
      <c r="K25" s="1103"/>
      <c r="L25" s="1103"/>
      <c r="M25" s="1103"/>
      <c r="N25" s="1103"/>
      <c r="O25" s="1103"/>
      <c r="P25" s="1103"/>
    </row>
    <row r="26" spans="1:16" s="50" customFormat="1" ht="16.149999999999999" customHeight="1" x14ac:dyDescent="0.25">
      <c r="A26" s="438"/>
      <c r="B26" s="1103" t="s">
        <v>540</v>
      </c>
      <c r="C26" s="1103"/>
      <c r="D26" s="1103"/>
      <c r="E26" s="1103"/>
      <c r="F26" s="1103"/>
      <c r="G26" s="1103"/>
      <c r="H26" s="1103"/>
      <c r="I26" s="1103"/>
      <c r="J26" s="1103"/>
      <c r="K26" s="1103"/>
      <c r="L26" s="1103"/>
      <c r="M26" s="1103"/>
      <c r="N26" s="1103"/>
      <c r="O26" s="1103"/>
      <c r="P26" s="1103"/>
    </row>
    <row r="27" spans="1:16" s="50" customFormat="1" ht="16.149999999999999" customHeight="1" x14ac:dyDescent="0.25">
      <c r="A27" s="438"/>
      <c r="B27" s="1048" t="s">
        <v>541</v>
      </c>
      <c r="C27" s="1048"/>
      <c r="D27" s="1048"/>
      <c r="E27" s="1048"/>
      <c r="F27" s="1048"/>
      <c r="G27" s="1048"/>
      <c r="H27" s="1048"/>
      <c r="I27" s="1048"/>
      <c r="J27" s="1048"/>
      <c r="K27" s="1048"/>
      <c r="L27" s="1048"/>
      <c r="M27" s="1048"/>
      <c r="N27" s="1048"/>
      <c r="O27" s="1048"/>
      <c r="P27" s="1048"/>
    </row>
    <row r="28" spans="1:16" s="50" customFormat="1" ht="16.149999999999999" customHeight="1" x14ac:dyDescent="0.25">
      <c r="A28" s="438"/>
      <c r="B28" s="1048" t="s">
        <v>533</v>
      </c>
      <c r="C28" s="1048"/>
      <c r="D28" s="1048"/>
      <c r="E28" s="1048"/>
      <c r="F28" s="1048"/>
      <c r="G28" s="1048"/>
      <c r="H28" s="1048"/>
      <c r="I28" s="1048"/>
      <c r="J28" s="1048"/>
      <c r="K28" s="1048"/>
      <c r="L28" s="1048"/>
      <c r="M28" s="1048"/>
      <c r="N28" s="1048"/>
      <c r="O28" s="1048"/>
      <c r="P28" s="1048"/>
    </row>
    <row r="29" spans="1:16" s="50" customFormat="1" ht="16.149999999999999" customHeight="1" x14ac:dyDescent="0.25">
      <c r="A29" s="438"/>
      <c r="B29" s="1048" t="s">
        <v>681</v>
      </c>
      <c r="C29" s="1048"/>
      <c r="D29" s="1048"/>
      <c r="E29" s="1048"/>
      <c r="F29" s="1048"/>
      <c r="G29" s="1048"/>
      <c r="H29" s="1048"/>
      <c r="I29" s="1048"/>
      <c r="J29" s="1048"/>
      <c r="K29" s="1048"/>
      <c r="L29" s="1048"/>
      <c r="M29" s="1048"/>
      <c r="N29" s="1048"/>
      <c r="O29" s="1048"/>
      <c r="P29" s="1048"/>
    </row>
    <row r="30" spans="1:16" s="50" customFormat="1" ht="16.149999999999999" customHeight="1" x14ac:dyDescent="0.25">
      <c r="A30" s="438"/>
      <c r="B30" s="936" t="s">
        <v>884</v>
      </c>
      <c r="C30" s="933"/>
      <c r="D30" s="933"/>
      <c r="E30" s="933"/>
      <c r="F30" s="933"/>
      <c r="G30" s="933"/>
      <c r="H30" s="933"/>
      <c r="I30" s="933"/>
      <c r="J30" s="933"/>
      <c r="K30" s="933"/>
      <c r="L30" s="933"/>
      <c r="M30" s="933"/>
      <c r="N30" s="933"/>
      <c r="O30" s="933"/>
      <c r="P30" s="933"/>
    </row>
    <row r="31" spans="1:16" s="50" customFormat="1" ht="15.6" customHeight="1" x14ac:dyDescent="0.25">
      <c r="A31" s="438"/>
      <c r="B31" s="1048" t="s">
        <v>247</v>
      </c>
      <c r="C31" s="1048"/>
      <c r="D31" s="1048"/>
      <c r="E31" s="1048"/>
      <c r="F31" s="1048"/>
      <c r="G31" s="1048"/>
      <c r="H31" s="1048"/>
      <c r="I31" s="1048"/>
      <c r="J31" s="1048"/>
      <c r="K31" s="1048"/>
      <c r="L31" s="1048"/>
      <c r="M31" s="1048"/>
      <c r="N31" s="1048"/>
      <c r="O31" s="1048"/>
      <c r="P31" s="1048"/>
    </row>
    <row r="32" spans="1:16" ht="14.45" customHeight="1" x14ac:dyDescent="0.25">
      <c r="A32" s="438"/>
      <c r="B32" s="1048" t="s">
        <v>619</v>
      </c>
      <c r="C32" s="1048"/>
      <c r="D32" s="1048"/>
      <c r="E32" s="1048"/>
      <c r="F32" s="1048"/>
      <c r="G32" s="1048"/>
      <c r="H32" s="1048"/>
      <c r="I32" s="1048"/>
      <c r="J32" s="1048"/>
      <c r="K32" s="1048"/>
      <c r="L32" s="1048"/>
      <c r="M32" s="1048"/>
      <c r="N32" s="1048"/>
      <c r="O32" s="1048"/>
      <c r="P32" s="1048"/>
    </row>
    <row r="33" spans="1:16" x14ac:dyDescent="0.25">
      <c r="A33" s="420"/>
      <c r="B33" s="420"/>
      <c r="C33" s="420"/>
      <c r="D33" s="420"/>
      <c r="E33" s="420"/>
      <c r="F33" s="420"/>
      <c r="G33" s="420"/>
      <c r="H33" s="420"/>
      <c r="I33" s="529"/>
      <c r="J33" s="529"/>
      <c r="K33" s="529"/>
      <c r="L33" s="529"/>
      <c r="M33" s="529"/>
      <c r="N33" s="529"/>
      <c r="O33" s="529"/>
      <c r="P33" s="420"/>
    </row>
  </sheetData>
  <sortState ref="L9:L13">
    <sortCondition ref="L9"/>
  </sortState>
  <mergeCells count="47">
    <mergeCell ref="M16:M18"/>
    <mergeCell ref="K16:K18"/>
    <mergeCell ref="E5:E14"/>
    <mergeCell ref="B32:P32"/>
    <mergeCell ref="B26:P26"/>
    <mergeCell ref="B25:P25"/>
    <mergeCell ref="B28:P28"/>
    <mergeCell ref="B31:P31"/>
    <mergeCell ref="B27:P27"/>
    <mergeCell ref="B29:P29"/>
    <mergeCell ref="I19:I21"/>
    <mergeCell ref="B19:B21"/>
    <mergeCell ref="D19:D21"/>
    <mergeCell ref="F19:F21"/>
    <mergeCell ref="C16:C21"/>
    <mergeCell ref="D16:D18"/>
    <mergeCell ref="B3:D3"/>
    <mergeCell ref="B5:B14"/>
    <mergeCell ref="I5:O5"/>
    <mergeCell ref="I6:O6"/>
    <mergeCell ref="I7:O7"/>
    <mergeCell ref="G5:G14"/>
    <mergeCell ref="H5:H14"/>
    <mergeCell ref="C5:C14"/>
    <mergeCell ref="D5:D14"/>
    <mergeCell ref="F5:F14"/>
    <mergeCell ref="F16:F18"/>
    <mergeCell ref="G19:G21"/>
    <mergeCell ref="G16:G18"/>
    <mergeCell ref="G15:H15"/>
    <mergeCell ref="H16:H18"/>
    <mergeCell ref="B23:P23"/>
    <mergeCell ref="O19:O21"/>
    <mergeCell ref="N16:N18"/>
    <mergeCell ref="I16:I18"/>
    <mergeCell ref="L16:L18"/>
    <mergeCell ref="H19:H21"/>
    <mergeCell ref="J16:J18"/>
    <mergeCell ref="J19:J21"/>
    <mergeCell ref="N19:N21"/>
    <mergeCell ref="K19:K21"/>
    <mergeCell ref="L19:L21"/>
    <mergeCell ref="P19:P21"/>
    <mergeCell ref="P16:P18"/>
    <mergeCell ref="M19:M21"/>
    <mergeCell ref="O16:O18"/>
    <mergeCell ref="B16:B18"/>
  </mergeCells>
  <phoneticPr fontId="59" type="noConversion"/>
  <hyperlinks>
    <hyperlink ref="O2" location="СОДЕРЖАНИЕ!A1" display="Назад в СОДЕРЖАНИЕ "/>
    <hyperlink ref="B24:L24"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51" orientation="landscape" r:id="rId1"/>
  <headerFooter>
    <oddFooter>Страница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W54"/>
  <sheetViews>
    <sheetView showGridLines="0" defaultGridColor="0" colorId="22" zoomScale="90" zoomScaleNormal="90" zoomScaleSheetLayoutView="80" workbookViewId="0">
      <pane xSplit="7" ySplit="14" topLeftCell="H18" activePane="bottomRight" state="frozen"/>
      <selection pane="topRight" activeCell="H1" sqref="H1"/>
      <selection pane="bottomLeft" activeCell="A14" sqref="A14"/>
      <selection pane="bottomRight" activeCell="B31" sqref="B31:M31"/>
    </sheetView>
  </sheetViews>
  <sheetFormatPr defaultColWidth="9.28515625" defaultRowHeight="15" x14ac:dyDescent="0.25"/>
  <cols>
    <col min="1" max="1" width="2.7109375" style="25" customWidth="1"/>
    <col min="2" max="2" width="6.5703125" style="25" customWidth="1"/>
    <col min="3" max="3" width="28.7109375" style="254" customWidth="1"/>
    <col min="4" max="4" width="7.7109375" style="44" customWidth="1"/>
    <col min="5" max="5" width="22.28515625" style="25" customWidth="1"/>
    <col min="6" max="6" width="16.7109375" style="36" customWidth="1"/>
    <col min="7" max="7" width="9.28515625" style="25" customWidth="1"/>
    <col min="8" max="13" width="27.7109375" style="87" customWidth="1"/>
    <col min="14" max="14" width="3.5703125" style="25" customWidth="1"/>
    <col min="15" max="16384" width="9.28515625" style="25"/>
  </cols>
  <sheetData>
    <row r="1" spans="1:14" x14ac:dyDescent="0.25">
      <c r="A1" s="20"/>
      <c r="B1" s="20"/>
      <c r="C1" s="38"/>
      <c r="D1" s="39"/>
      <c r="E1" s="20"/>
      <c r="F1" s="43"/>
      <c r="G1" s="20"/>
      <c r="H1" s="487"/>
      <c r="I1" s="487"/>
      <c r="J1" s="487"/>
      <c r="K1" s="487"/>
      <c r="L1" s="487"/>
      <c r="M1" s="487"/>
      <c r="N1" s="20"/>
    </row>
    <row r="2" spans="1:14" x14ac:dyDescent="0.25">
      <c r="A2" s="20"/>
      <c r="B2" s="389" t="s">
        <v>766</v>
      </c>
      <c r="C2" s="38"/>
      <c r="D2" s="39"/>
      <c r="E2" s="20"/>
      <c r="F2" s="43"/>
      <c r="G2" s="20"/>
      <c r="H2" s="487"/>
      <c r="I2" s="487"/>
      <c r="J2" s="487"/>
      <c r="K2" s="487"/>
      <c r="L2" s="489" t="s">
        <v>191</v>
      </c>
      <c r="M2" s="489"/>
      <c r="N2" s="20"/>
    </row>
    <row r="3" spans="1:14" x14ac:dyDescent="0.25">
      <c r="A3" s="20"/>
      <c r="B3" s="960" t="s">
        <v>654</v>
      </c>
      <c r="C3" s="960"/>
      <c r="D3" s="960"/>
      <c r="E3" s="20"/>
      <c r="F3" s="43"/>
      <c r="G3" s="20"/>
      <c r="H3" s="487"/>
      <c r="I3" s="487"/>
      <c r="J3" s="487"/>
      <c r="K3" s="487"/>
      <c r="L3" s="487"/>
      <c r="M3" s="531" t="s">
        <v>309</v>
      </c>
      <c r="N3" s="20"/>
    </row>
    <row r="4" spans="1:14" ht="15.75" thickBot="1" x14ac:dyDescent="0.3">
      <c r="A4" s="20"/>
      <c r="B4" s="155"/>
      <c r="C4" s="359"/>
      <c r="D4" s="360"/>
      <c r="E4" s="155"/>
      <c r="F4" s="361"/>
      <c r="G4" s="155"/>
      <c r="H4" s="548"/>
      <c r="I4" s="548"/>
      <c r="J4" s="548"/>
      <c r="K4" s="548"/>
      <c r="L4" s="548"/>
      <c r="M4" s="548"/>
      <c r="N4" s="20"/>
    </row>
    <row r="5" spans="1:14" ht="22.15" customHeight="1" x14ac:dyDescent="0.25">
      <c r="A5" s="157"/>
      <c r="B5" s="1137" t="s">
        <v>0</v>
      </c>
      <c r="C5" s="1135" t="s">
        <v>1</v>
      </c>
      <c r="D5" s="1136" t="s">
        <v>2</v>
      </c>
      <c r="E5" s="1137" t="s">
        <v>76</v>
      </c>
      <c r="F5" s="1135" t="s">
        <v>25</v>
      </c>
      <c r="G5" s="1003" t="s">
        <v>140</v>
      </c>
      <c r="H5" s="1154" t="s">
        <v>909</v>
      </c>
      <c r="I5" s="1155"/>
      <c r="J5" s="1155"/>
      <c r="K5" s="1155"/>
      <c r="L5" s="1155"/>
      <c r="M5" s="1156"/>
      <c r="N5" s="20"/>
    </row>
    <row r="6" spans="1:14" ht="15" customHeight="1" x14ac:dyDescent="0.25">
      <c r="A6" s="157"/>
      <c r="B6" s="1137"/>
      <c r="C6" s="1135"/>
      <c r="D6" s="1136"/>
      <c r="E6" s="1137"/>
      <c r="F6" s="1135"/>
      <c r="G6" s="1003"/>
      <c r="H6" s="1157" t="s">
        <v>622</v>
      </c>
      <c r="I6" s="1158"/>
      <c r="J6" s="1158"/>
      <c r="K6" s="1158"/>
      <c r="L6" s="1158"/>
      <c r="M6" s="1159"/>
      <c r="N6" s="20"/>
    </row>
    <row r="7" spans="1:14" ht="15" customHeight="1" x14ac:dyDescent="0.25">
      <c r="A7" s="157"/>
      <c r="B7" s="1137"/>
      <c r="C7" s="1135"/>
      <c r="D7" s="1136"/>
      <c r="E7" s="1137"/>
      <c r="F7" s="1135"/>
      <c r="G7" s="1003"/>
      <c r="H7" s="1160" t="s">
        <v>499</v>
      </c>
      <c r="I7" s="1161"/>
      <c r="J7" s="1161"/>
      <c r="K7" s="1161"/>
      <c r="L7" s="1161"/>
      <c r="M7" s="1162"/>
      <c r="N7" s="20"/>
    </row>
    <row r="8" spans="1:14" ht="28.5" customHeight="1" x14ac:dyDescent="0.25">
      <c r="A8" s="157"/>
      <c r="B8" s="1137"/>
      <c r="C8" s="1135"/>
      <c r="D8" s="1136"/>
      <c r="E8" s="1137"/>
      <c r="F8" s="1135"/>
      <c r="G8" s="1003"/>
      <c r="H8" s="549" t="s">
        <v>888</v>
      </c>
      <c r="I8" s="534" t="s">
        <v>812</v>
      </c>
      <c r="J8" s="533" t="s">
        <v>813</v>
      </c>
      <c r="K8" s="533" t="s">
        <v>691</v>
      </c>
      <c r="L8" s="550" t="s">
        <v>479</v>
      </c>
      <c r="M8" s="551" t="s">
        <v>671</v>
      </c>
      <c r="N8" s="20"/>
    </row>
    <row r="9" spans="1:14" ht="15" customHeight="1" x14ac:dyDescent="0.25">
      <c r="A9" s="157"/>
      <c r="B9" s="1137"/>
      <c r="C9" s="1135"/>
      <c r="D9" s="1136"/>
      <c r="E9" s="1137"/>
      <c r="F9" s="1135"/>
      <c r="G9" s="1003"/>
      <c r="H9" s="552" t="s">
        <v>407</v>
      </c>
      <c r="I9" s="538" t="s">
        <v>408</v>
      </c>
      <c r="J9" s="538" t="s">
        <v>407</v>
      </c>
      <c r="K9" s="538"/>
      <c r="L9" s="538" t="s">
        <v>697</v>
      </c>
      <c r="M9" s="553"/>
      <c r="N9" s="20"/>
    </row>
    <row r="10" spans="1:14" ht="15" customHeight="1" x14ac:dyDescent="0.25">
      <c r="A10" s="157"/>
      <c r="B10" s="1137"/>
      <c r="C10" s="1135"/>
      <c r="D10" s="1136"/>
      <c r="E10" s="1137"/>
      <c r="F10" s="1135"/>
      <c r="G10" s="1003"/>
      <c r="H10" s="552" t="s">
        <v>373</v>
      </c>
      <c r="I10" s="538" t="s">
        <v>407</v>
      </c>
      <c r="J10" s="538" t="s">
        <v>373</v>
      </c>
      <c r="K10" s="538"/>
      <c r="L10" s="538" t="s">
        <v>374</v>
      </c>
      <c r="M10" s="553"/>
      <c r="N10" s="20"/>
    </row>
    <row r="11" spans="1:14" ht="15" customHeight="1" x14ac:dyDescent="0.25">
      <c r="A11" s="157"/>
      <c r="B11" s="1137"/>
      <c r="C11" s="1135"/>
      <c r="D11" s="1136"/>
      <c r="E11" s="1137"/>
      <c r="F11" s="1135"/>
      <c r="G11" s="1003"/>
      <c r="H11" s="552" t="s">
        <v>409</v>
      </c>
      <c r="I11" s="538" t="s">
        <v>373</v>
      </c>
      <c r="J11" s="538" t="s">
        <v>409</v>
      </c>
      <c r="K11" s="538"/>
      <c r="L11" s="554" t="s">
        <v>375</v>
      </c>
      <c r="M11" s="555"/>
      <c r="N11" s="20"/>
    </row>
    <row r="12" spans="1:14" ht="15" customHeight="1" x14ac:dyDescent="0.25">
      <c r="A12" s="157"/>
      <c r="B12" s="1137"/>
      <c r="C12" s="1135"/>
      <c r="D12" s="1136"/>
      <c r="E12" s="1137"/>
      <c r="F12" s="1135"/>
      <c r="G12" s="1003"/>
      <c r="H12" s="552" t="s">
        <v>372</v>
      </c>
      <c r="I12" s="538" t="s">
        <v>409</v>
      </c>
      <c r="J12" s="538" t="s">
        <v>371</v>
      </c>
      <c r="K12" s="538"/>
      <c r="L12" s="554" t="s">
        <v>376</v>
      </c>
      <c r="M12" s="555"/>
      <c r="N12" s="20"/>
    </row>
    <row r="13" spans="1:14" ht="15" customHeight="1" x14ac:dyDescent="0.25">
      <c r="A13" s="157"/>
      <c r="B13" s="804"/>
      <c r="C13" s="805"/>
      <c r="D13" s="807"/>
      <c r="E13" s="802"/>
      <c r="F13" s="803"/>
      <c r="G13" s="802"/>
      <c r="H13" s="552" t="s">
        <v>371</v>
      </c>
      <c r="I13" s="538" t="s">
        <v>371</v>
      </c>
      <c r="J13" s="538"/>
      <c r="K13" s="538"/>
      <c r="L13" s="554" t="s">
        <v>828</v>
      </c>
      <c r="M13" s="555"/>
      <c r="N13" s="20"/>
    </row>
    <row r="14" spans="1:14" ht="15" customHeight="1" thickBot="1" x14ac:dyDescent="0.3">
      <c r="A14" s="157"/>
      <c r="B14" s="381"/>
      <c r="C14" s="382"/>
      <c r="D14" s="156"/>
      <c r="E14" s="358"/>
      <c r="F14" s="380"/>
      <c r="G14" s="447"/>
      <c r="H14" s="556"/>
      <c r="I14" s="557"/>
      <c r="J14" s="557"/>
      <c r="K14" s="557"/>
      <c r="L14" s="558" t="s">
        <v>829</v>
      </c>
      <c r="M14" s="559"/>
      <c r="N14" s="20"/>
    </row>
    <row r="15" spans="1:14" s="78" customFormat="1" ht="16.899999999999999" customHeight="1" x14ac:dyDescent="0.25">
      <c r="A15" s="158"/>
      <c r="B15" s="362"/>
      <c r="C15" s="362"/>
      <c r="D15" s="363"/>
      <c r="E15" s="364"/>
      <c r="F15" s="1138" t="s">
        <v>504</v>
      </c>
      <c r="G15" s="1138"/>
      <c r="H15" s="560">
        <f>ROUND(H16/0.176,0)</f>
        <v>1222</v>
      </c>
      <c r="I15" s="561">
        <f>ROUND(I16/0.176,0)</f>
        <v>1511</v>
      </c>
      <c r="J15" s="561">
        <f>ROUND(J16/0.176,0)</f>
        <v>1903</v>
      </c>
      <c r="K15" s="561">
        <f t="shared" ref="K15:L15" si="0">ROUND(K16/0.176,0)</f>
        <v>2720</v>
      </c>
      <c r="L15" s="561">
        <f t="shared" si="0"/>
        <v>1886</v>
      </c>
      <c r="M15" s="562">
        <f t="shared" ref="M15:M27" si="1">ROUND(I15*0.93,0)</f>
        <v>1405</v>
      </c>
      <c r="N15" s="63"/>
    </row>
    <row r="16" spans="1:14" ht="15.75" customHeight="1" x14ac:dyDescent="0.25">
      <c r="A16" s="157"/>
      <c r="B16" s="1163">
        <v>1</v>
      </c>
      <c r="C16" s="1164" t="s">
        <v>471</v>
      </c>
      <c r="D16" s="1165" t="s">
        <v>246</v>
      </c>
      <c r="E16" s="1123" t="s">
        <v>661</v>
      </c>
      <c r="F16" s="365" t="s">
        <v>527</v>
      </c>
      <c r="G16" s="1139" t="s">
        <v>204</v>
      </c>
      <c r="H16" s="1133">
        <v>215</v>
      </c>
      <c r="I16" s="1131">
        <v>266</v>
      </c>
      <c r="J16" s="1131">
        <f>ROUND(+I16*1.26,0)</f>
        <v>335</v>
      </c>
      <c r="K16" s="1131">
        <f>I16*1.8</f>
        <v>478.8</v>
      </c>
      <c r="L16" s="1131">
        <v>332</v>
      </c>
      <c r="M16" s="1134">
        <f t="shared" si="1"/>
        <v>247</v>
      </c>
      <c r="N16" s="62"/>
    </row>
    <row r="17" spans="1:23" ht="17.25" customHeight="1" x14ac:dyDescent="0.25">
      <c r="A17" s="157"/>
      <c r="B17" s="1142"/>
      <c r="C17" s="1144"/>
      <c r="D17" s="1146"/>
      <c r="E17" s="1148"/>
      <c r="F17" s="365" t="s">
        <v>528</v>
      </c>
      <c r="G17" s="1140"/>
      <c r="H17" s="1133"/>
      <c r="I17" s="1131"/>
      <c r="J17" s="1131"/>
      <c r="K17" s="1131"/>
      <c r="L17" s="1131"/>
      <c r="M17" s="1134">
        <f t="shared" si="1"/>
        <v>0</v>
      </c>
      <c r="N17" s="62"/>
      <c r="P17" s="45"/>
      <c r="Q17" s="45"/>
      <c r="R17" s="45"/>
      <c r="S17" s="45"/>
      <c r="T17" s="45"/>
      <c r="U17" s="45"/>
      <c r="V17" s="45"/>
      <c r="W17" s="45"/>
    </row>
    <row r="18" spans="1:23" ht="15" customHeight="1" x14ac:dyDescent="0.25">
      <c r="A18" s="157"/>
      <c r="B18" s="1141">
        <v>2</v>
      </c>
      <c r="C18" s="1143" t="s">
        <v>472</v>
      </c>
      <c r="D18" s="1145" t="s">
        <v>246</v>
      </c>
      <c r="E18" s="1147" t="s">
        <v>661</v>
      </c>
      <c r="F18" s="366" t="s">
        <v>529</v>
      </c>
      <c r="G18" s="1149" t="s">
        <v>203</v>
      </c>
      <c r="H18" s="1133">
        <v>287</v>
      </c>
      <c r="I18" s="1131">
        <v>356</v>
      </c>
      <c r="J18" s="1131">
        <f t="shared" ref="J18" si="2">ROUND(+I18*1.26,0)</f>
        <v>449</v>
      </c>
      <c r="K18" s="1131">
        <f>I18*1.8</f>
        <v>640.80000000000007</v>
      </c>
      <c r="L18" s="1131">
        <v>441</v>
      </c>
      <c r="M18" s="1134">
        <f t="shared" si="1"/>
        <v>331</v>
      </c>
      <c r="N18" s="62"/>
    </row>
    <row r="19" spans="1:23" ht="20.25" customHeight="1" x14ac:dyDescent="0.25">
      <c r="A19" s="157"/>
      <c r="B19" s="1142"/>
      <c r="C19" s="1144"/>
      <c r="D19" s="1146"/>
      <c r="E19" s="1148"/>
      <c r="F19" s="366" t="s">
        <v>528</v>
      </c>
      <c r="G19" s="1140"/>
      <c r="H19" s="1133"/>
      <c r="I19" s="1131"/>
      <c r="J19" s="1131"/>
      <c r="K19" s="1131"/>
      <c r="L19" s="1131"/>
      <c r="M19" s="1134">
        <f t="shared" si="1"/>
        <v>0</v>
      </c>
      <c r="N19" s="62"/>
      <c r="P19" s="45"/>
      <c r="Q19" s="45"/>
      <c r="R19" s="45"/>
      <c r="S19" s="45"/>
      <c r="T19" s="45"/>
      <c r="U19" s="45"/>
    </row>
    <row r="20" spans="1:23" ht="18" customHeight="1" x14ac:dyDescent="0.25">
      <c r="A20" s="157"/>
      <c r="B20" s="1141">
        <v>3</v>
      </c>
      <c r="C20" s="1152" t="s">
        <v>547</v>
      </c>
      <c r="D20" s="1145" t="s">
        <v>246</v>
      </c>
      <c r="E20" s="1147" t="s">
        <v>661</v>
      </c>
      <c r="F20" s="366" t="s">
        <v>529</v>
      </c>
      <c r="G20" s="1149" t="s">
        <v>532</v>
      </c>
      <c r="H20" s="1133">
        <v>276</v>
      </c>
      <c r="I20" s="1131">
        <v>345</v>
      </c>
      <c r="J20" s="1131">
        <f>ROUND(+I20*1.26,0)</f>
        <v>435</v>
      </c>
      <c r="K20" s="1131">
        <f>I20*1.8</f>
        <v>621</v>
      </c>
      <c r="L20" s="1131">
        <v>425</v>
      </c>
      <c r="M20" s="1134">
        <f t="shared" si="1"/>
        <v>321</v>
      </c>
      <c r="N20" s="62"/>
    </row>
    <row r="21" spans="1:23" x14ac:dyDescent="0.25">
      <c r="A21" s="157"/>
      <c r="B21" s="1142"/>
      <c r="C21" s="1153"/>
      <c r="D21" s="1146"/>
      <c r="E21" s="1148"/>
      <c r="F21" s="366" t="s">
        <v>528</v>
      </c>
      <c r="G21" s="1140"/>
      <c r="H21" s="1133"/>
      <c r="I21" s="1131"/>
      <c r="J21" s="1131"/>
      <c r="K21" s="1131"/>
      <c r="L21" s="1131"/>
      <c r="M21" s="1134">
        <f t="shared" si="1"/>
        <v>0</v>
      </c>
      <c r="N21" s="62"/>
      <c r="P21" s="45"/>
      <c r="Q21" s="45"/>
      <c r="R21" s="45"/>
      <c r="S21" s="45"/>
      <c r="T21" s="45"/>
      <c r="U21" s="45"/>
    </row>
    <row r="22" spans="1:23" s="78" customFormat="1" ht="16.899999999999999" customHeight="1" x14ac:dyDescent="0.25">
      <c r="A22" s="158"/>
      <c r="B22" s="367"/>
      <c r="C22" s="367"/>
      <c r="D22" s="257"/>
      <c r="E22" s="368"/>
      <c r="F22" s="1116" t="s">
        <v>504</v>
      </c>
      <c r="G22" s="1116"/>
      <c r="H22" s="563">
        <f>+H15</f>
        <v>1222</v>
      </c>
      <c r="I22" s="564">
        <f t="shared" ref="I22:L22" si="3">+I15</f>
        <v>1511</v>
      </c>
      <c r="J22" s="564">
        <f t="shared" si="3"/>
        <v>1903</v>
      </c>
      <c r="K22" s="564">
        <f t="shared" si="3"/>
        <v>2720</v>
      </c>
      <c r="L22" s="564">
        <f t="shared" si="3"/>
        <v>1886</v>
      </c>
      <c r="M22" s="565">
        <f t="shared" si="1"/>
        <v>1405</v>
      </c>
      <c r="N22" s="63"/>
    </row>
    <row r="23" spans="1:23" ht="15.75" customHeight="1" x14ac:dyDescent="0.25">
      <c r="A23" s="157"/>
      <c r="B23" s="1141">
        <v>4</v>
      </c>
      <c r="C23" s="1164" t="s">
        <v>620</v>
      </c>
      <c r="D23" s="1165" t="s">
        <v>246</v>
      </c>
      <c r="E23" s="1123" t="s">
        <v>661</v>
      </c>
      <c r="F23" s="365" t="s">
        <v>530</v>
      </c>
      <c r="G23" s="1003" t="s">
        <v>231</v>
      </c>
      <c r="H23" s="1133">
        <v>207</v>
      </c>
      <c r="I23" s="1131">
        <v>256</v>
      </c>
      <c r="J23" s="1131">
        <f>ROUND(+I23*1.26,0)</f>
        <v>323</v>
      </c>
      <c r="K23" s="1131">
        <f>I23*1.8</f>
        <v>460.8</v>
      </c>
      <c r="L23" s="1131">
        <v>317</v>
      </c>
      <c r="M23" s="1134">
        <f t="shared" si="1"/>
        <v>238</v>
      </c>
      <c r="N23" s="62"/>
    </row>
    <row r="24" spans="1:23" ht="16.5" customHeight="1" x14ac:dyDescent="0.25">
      <c r="A24" s="157"/>
      <c r="B24" s="1142"/>
      <c r="C24" s="1144"/>
      <c r="D24" s="1146"/>
      <c r="E24" s="1148"/>
      <c r="F24" s="369" t="s">
        <v>528</v>
      </c>
      <c r="G24" s="1166"/>
      <c r="H24" s="1133"/>
      <c r="I24" s="1131"/>
      <c r="J24" s="1131"/>
      <c r="K24" s="1131"/>
      <c r="L24" s="1131"/>
      <c r="M24" s="1134">
        <f t="shared" si="1"/>
        <v>0</v>
      </c>
      <c r="N24" s="62"/>
    </row>
    <row r="25" spans="1:23" s="78" customFormat="1" ht="16.899999999999999" customHeight="1" x14ac:dyDescent="0.25">
      <c r="A25" s="158"/>
      <c r="B25" s="367"/>
      <c r="C25" s="367"/>
      <c r="D25" s="257"/>
      <c r="E25" s="368"/>
      <c r="F25" s="1116" t="s">
        <v>504</v>
      </c>
      <c r="G25" s="1116"/>
      <c r="H25" s="563">
        <f>+H15</f>
        <v>1222</v>
      </c>
      <c r="I25" s="564">
        <f t="shared" ref="I25:L25" si="4">+I15</f>
        <v>1511</v>
      </c>
      <c r="J25" s="564">
        <f t="shared" si="4"/>
        <v>1903</v>
      </c>
      <c r="K25" s="564">
        <f t="shared" si="4"/>
        <v>2720</v>
      </c>
      <c r="L25" s="564">
        <f t="shared" si="4"/>
        <v>1886</v>
      </c>
      <c r="M25" s="565">
        <f t="shared" si="1"/>
        <v>1405</v>
      </c>
      <c r="N25" s="63"/>
    </row>
    <row r="26" spans="1:23" ht="15" customHeight="1" x14ac:dyDescent="0.25">
      <c r="A26" s="157"/>
      <c r="B26" s="1117">
        <v>5</v>
      </c>
      <c r="C26" s="1119" t="s">
        <v>662</v>
      </c>
      <c r="D26" s="1121" t="s">
        <v>246</v>
      </c>
      <c r="E26" s="1123" t="s">
        <v>661</v>
      </c>
      <c r="F26" s="365" t="s">
        <v>530</v>
      </c>
      <c r="G26" s="1125" t="s">
        <v>232</v>
      </c>
      <c r="H26" s="1127">
        <v>278</v>
      </c>
      <c r="I26" s="1129">
        <v>346</v>
      </c>
      <c r="J26" s="1129">
        <f>ROUND(+I26*1.26,0)</f>
        <v>436</v>
      </c>
      <c r="K26" s="1129">
        <f>I26*1.8</f>
        <v>622.80000000000007</v>
      </c>
      <c r="L26" s="1129">
        <v>429</v>
      </c>
      <c r="M26" s="1150">
        <f t="shared" si="1"/>
        <v>322</v>
      </c>
      <c r="N26" s="62"/>
    </row>
    <row r="27" spans="1:23" ht="15" customHeight="1" thickBot="1" x14ac:dyDescent="0.3">
      <c r="A27" s="157"/>
      <c r="B27" s="1118"/>
      <c r="C27" s="1120"/>
      <c r="D27" s="1122"/>
      <c r="E27" s="1124"/>
      <c r="F27" s="416" t="s">
        <v>528</v>
      </c>
      <c r="G27" s="1126"/>
      <c r="H27" s="1128"/>
      <c r="I27" s="1130"/>
      <c r="J27" s="1130"/>
      <c r="K27" s="1130"/>
      <c r="L27" s="1130"/>
      <c r="M27" s="1151">
        <f t="shared" si="1"/>
        <v>0</v>
      </c>
      <c r="N27" s="62"/>
    </row>
    <row r="28" spans="1:23" x14ac:dyDescent="0.25">
      <c r="A28" s="20"/>
      <c r="B28" s="417"/>
      <c r="C28" s="418"/>
      <c r="D28" s="419"/>
      <c r="E28" s="420"/>
      <c r="F28" s="421"/>
      <c r="G28" s="420"/>
      <c r="H28" s="529"/>
      <c r="I28" s="529"/>
      <c r="J28" s="529"/>
      <c r="K28" s="529"/>
      <c r="L28" s="529"/>
      <c r="M28" s="529"/>
      <c r="N28" s="20"/>
    </row>
    <row r="29" spans="1:23" ht="15.75" x14ac:dyDescent="0.25">
      <c r="A29" s="20"/>
      <c r="B29" s="485" t="s">
        <v>745</v>
      </c>
      <c r="C29" s="370"/>
      <c r="D29" s="371"/>
      <c r="E29"/>
      <c r="F29" s="372"/>
      <c r="G29" s="486">
        <v>77</v>
      </c>
      <c r="H29" s="566" t="s">
        <v>756</v>
      </c>
      <c r="I29" s="281"/>
      <c r="J29" s="281"/>
      <c r="K29" s="281"/>
      <c r="L29" s="281"/>
      <c r="M29" s="281"/>
      <c r="N29" s="20"/>
    </row>
    <row r="30" spans="1:23" ht="15" customHeight="1" x14ac:dyDescent="0.25">
      <c r="A30" s="20"/>
      <c r="B30" s="797" t="s">
        <v>821</v>
      </c>
      <c r="C30" s="797"/>
      <c r="D30" s="797"/>
      <c r="E30" s="797"/>
      <c r="F30" s="797"/>
      <c r="G30" s="797"/>
      <c r="H30" s="797"/>
      <c r="I30" s="797"/>
      <c r="J30" s="797"/>
      <c r="K30" s="797"/>
      <c r="L30" s="797"/>
      <c r="M30" s="797"/>
      <c r="N30" s="20"/>
    </row>
    <row r="31" spans="1:23" s="60" customFormat="1" ht="16.149999999999999" customHeight="1" x14ac:dyDescent="0.25">
      <c r="A31" s="59"/>
      <c r="B31" s="1132" t="s">
        <v>523</v>
      </c>
      <c r="C31" s="1132"/>
      <c r="D31" s="1132"/>
      <c r="E31" s="1132"/>
      <c r="F31" s="1132"/>
      <c r="G31" s="1132"/>
      <c r="H31" s="1132"/>
      <c r="I31" s="1132"/>
      <c r="J31" s="1132"/>
      <c r="K31" s="1132"/>
      <c r="L31" s="1132"/>
      <c r="M31" s="1132"/>
      <c r="N31" s="20"/>
      <c r="O31" s="25"/>
    </row>
    <row r="32" spans="1:23" s="60" customFormat="1" ht="16.149999999999999" customHeight="1" x14ac:dyDescent="0.25">
      <c r="A32" s="59"/>
      <c r="B32" s="1103" t="s">
        <v>542</v>
      </c>
      <c r="C32" s="1103"/>
      <c r="D32" s="1103"/>
      <c r="E32" s="1103"/>
      <c r="F32" s="1103"/>
      <c r="G32" s="1103"/>
      <c r="H32" s="1103"/>
      <c r="I32" s="1103"/>
      <c r="J32" s="1103"/>
      <c r="K32" s="1103"/>
      <c r="L32" s="1103"/>
      <c r="M32" s="1103"/>
      <c r="N32" s="440"/>
      <c r="O32" s="25"/>
    </row>
    <row r="33" spans="1:17" ht="14.45" customHeight="1" x14ac:dyDescent="0.25">
      <c r="A33" s="20"/>
      <c r="B33" s="1115" t="s">
        <v>682</v>
      </c>
      <c r="C33" s="1115"/>
      <c r="D33" s="1115"/>
      <c r="E33" s="1115"/>
      <c r="F33" s="1115"/>
      <c r="G33" s="1115"/>
      <c r="H33" s="1115"/>
      <c r="I33" s="1115"/>
      <c r="J33" s="1115"/>
      <c r="K33" s="1115"/>
      <c r="L33" s="1115"/>
      <c r="M33" s="1115"/>
      <c r="N33" s="20"/>
    </row>
    <row r="34" spans="1:17" ht="14.45" customHeight="1" x14ac:dyDescent="0.25">
      <c r="A34" s="20"/>
      <c r="B34" s="443" t="s">
        <v>692</v>
      </c>
      <c r="C34" s="1115" t="s">
        <v>693</v>
      </c>
      <c r="D34" s="1115"/>
      <c r="E34" s="1115"/>
      <c r="F34" s="443"/>
      <c r="G34" s="443"/>
      <c r="H34" s="567"/>
      <c r="I34" s="567"/>
      <c r="J34" s="567"/>
      <c r="K34" s="567"/>
      <c r="L34" s="567"/>
      <c r="M34" s="567"/>
      <c r="N34" s="20"/>
    </row>
    <row r="35" spans="1:17" ht="14.45" customHeight="1" x14ac:dyDescent="0.25">
      <c r="A35" s="20"/>
      <c r="B35" s="937" t="s">
        <v>887</v>
      </c>
      <c r="C35" s="934"/>
      <c r="D35" s="934"/>
      <c r="E35" s="934"/>
      <c r="F35" s="934"/>
      <c r="G35" s="934"/>
      <c r="H35" s="567"/>
      <c r="I35" s="567"/>
      <c r="J35" s="567"/>
      <c r="K35" s="567"/>
      <c r="L35" s="567"/>
      <c r="M35" s="567"/>
      <c r="N35" s="20"/>
    </row>
    <row r="36" spans="1:17" ht="14.45" customHeight="1" x14ac:dyDescent="0.25">
      <c r="A36" s="20"/>
      <c r="B36" s="1115" t="s">
        <v>380</v>
      </c>
      <c r="C36" s="1115"/>
      <c r="D36" s="1115"/>
      <c r="E36" s="1115"/>
      <c r="F36" s="1115"/>
      <c r="G36" s="1115"/>
      <c r="H36" s="1115"/>
      <c r="I36" s="1115"/>
      <c r="J36" s="1115"/>
      <c r="K36" s="1115"/>
      <c r="L36" s="1115"/>
      <c r="M36" s="1115"/>
      <c r="N36" s="20"/>
      <c r="P36" s="60"/>
      <c r="Q36" s="60"/>
    </row>
    <row r="37" spans="1:17" ht="14.45" customHeight="1" x14ac:dyDescent="0.25">
      <c r="A37" s="20"/>
      <c r="B37" s="1115" t="s">
        <v>621</v>
      </c>
      <c r="C37" s="1115"/>
      <c r="D37" s="1115"/>
      <c r="E37" s="1115"/>
      <c r="F37" s="1115"/>
      <c r="G37" s="1115"/>
      <c r="H37" s="1115"/>
      <c r="I37" s="1115"/>
      <c r="J37" s="1115"/>
      <c r="K37" s="1115"/>
      <c r="L37" s="1115"/>
      <c r="M37" s="1115"/>
      <c r="N37" s="20"/>
    </row>
    <row r="38" spans="1:17" ht="14.45" customHeight="1" x14ac:dyDescent="0.25">
      <c r="A38" s="20"/>
      <c r="B38" s="1115" t="s">
        <v>663</v>
      </c>
      <c r="C38" s="1115"/>
      <c r="D38" s="1115"/>
      <c r="E38" s="1115"/>
      <c r="F38" s="1115"/>
      <c r="G38" s="1115"/>
      <c r="H38" s="1115"/>
      <c r="I38" s="1115"/>
      <c r="J38" s="1115"/>
      <c r="K38" s="1115"/>
      <c r="L38" s="1115"/>
      <c r="M38" s="1115"/>
      <c r="N38" s="20"/>
    </row>
    <row r="39" spans="1:17" ht="14.45" customHeight="1" x14ac:dyDescent="0.25">
      <c r="A39" s="20"/>
      <c r="B39" s="1115" t="s">
        <v>552</v>
      </c>
      <c r="C39" s="1115"/>
      <c r="D39" s="1115"/>
      <c r="E39" s="1115"/>
      <c r="F39" s="1115"/>
      <c r="G39" s="1115"/>
      <c r="H39" s="1115"/>
      <c r="I39" s="1115"/>
      <c r="J39" s="1115"/>
      <c r="K39" s="1115"/>
      <c r="L39" s="1115"/>
      <c r="M39" s="1115"/>
      <c r="N39" s="20"/>
    </row>
    <row r="40" spans="1:17" x14ac:dyDescent="0.25">
      <c r="A40"/>
      <c r="B40" t="s">
        <v>623</v>
      </c>
      <c r="C40" s="370"/>
      <c r="D40" s="371"/>
      <c r="E40"/>
      <c r="F40" s="372"/>
      <c r="G40"/>
      <c r="H40" s="568"/>
      <c r="I40" s="568"/>
      <c r="J40" s="568"/>
      <c r="K40" s="568"/>
      <c r="L40" s="568"/>
      <c r="M40" s="568"/>
      <c r="N40"/>
    </row>
    <row r="41" spans="1:17" x14ac:dyDescent="0.25">
      <c r="H41" s="379"/>
      <c r="I41" s="379"/>
      <c r="J41" s="379"/>
      <c r="K41" s="379"/>
      <c r="L41" s="379"/>
      <c r="M41" s="379"/>
    </row>
    <row r="42" spans="1:17" s="373" customFormat="1" x14ac:dyDescent="0.25">
      <c r="C42" s="374"/>
      <c r="D42" s="375"/>
      <c r="F42" s="376"/>
      <c r="H42" s="569"/>
      <c r="I42" s="379"/>
      <c r="J42" s="379"/>
      <c r="K42" s="379"/>
      <c r="L42" s="379"/>
      <c r="M42" s="379"/>
    </row>
    <row r="43" spans="1:17" s="87" customFormat="1" x14ac:dyDescent="0.25">
      <c r="C43" s="377"/>
      <c r="D43" s="378"/>
      <c r="F43" s="379"/>
      <c r="H43" s="379"/>
      <c r="I43" s="379"/>
      <c r="J43" s="379"/>
      <c r="K43" s="379"/>
      <c r="L43" s="379"/>
      <c r="M43" s="379"/>
    </row>
    <row r="44" spans="1:17" x14ac:dyDescent="0.25">
      <c r="H44" s="379"/>
      <c r="I44" s="379"/>
      <c r="J44" s="379"/>
      <c r="K44" s="379"/>
      <c r="L44" s="379"/>
      <c r="M44" s="379"/>
    </row>
    <row r="45" spans="1:17" x14ac:dyDescent="0.25">
      <c r="H45" s="379"/>
      <c r="I45" s="379"/>
      <c r="J45" s="379"/>
      <c r="K45" s="379"/>
      <c r="L45" s="379"/>
      <c r="M45" s="379"/>
    </row>
    <row r="46" spans="1:17" x14ac:dyDescent="0.25">
      <c r="H46" s="379"/>
      <c r="I46" s="379"/>
      <c r="J46" s="379"/>
      <c r="K46" s="379"/>
      <c r="L46" s="379"/>
      <c r="M46" s="379"/>
    </row>
    <row r="47" spans="1:17" x14ac:dyDescent="0.25">
      <c r="H47" s="379"/>
      <c r="I47" s="379"/>
      <c r="J47" s="379"/>
      <c r="K47" s="379"/>
      <c r="L47" s="379"/>
      <c r="M47" s="379"/>
    </row>
    <row r="48" spans="1:17" x14ac:dyDescent="0.25">
      <c r="H48" s="379"/>
      <c r="I48" s="379"/>
      <c r="J48" s="379"/>
      <c r="K48" s="379"/>
      <c r="L48" s="379"/>
      <c r="M48" s="379"/>
    </row>
    <row r="49" spans="8:13" x14ac:dyDescent="0.25">
      <c r="H49" s="379"/>
      <c r="I49" s="379"/>
      <c r="J49" s="379"/>
      <c r="K49" s="379"/>
      <c r="L49" s="379"/>
      <c r="M49" s="379"/>
    </row>
    <row r="50" spans="8:13" x14ac:dyDescent="0.25">
      <c r="H50" s="379"/>
      <c r="I50" s="379"/>
      <c r="J50" s="379"/>
      <c r="K50" s="379"/>
      <c r="L50" s="379"/>
      <c r="M50" s="379"/>
    </row>
    <row r="51" spans="8:13" x14ac:dyDescent="0.25">
      <c r="H51" s="379"/>
      <c r="I51" s="379"/>
      <c r="J51" s="379"/>
      <c r="K51" s="379"/>
      <c r="L51" s="379"/>
      <c r="M51" s="379"/>
    </row>
    <row r="52" spans="8:13" x14ac:dyDescent="0.25">
      <c r="H52" s="379"/>
      <c r="I52" s="379"/>
      <c r="J52" s="379"/>
      <c r="K52" s="379"/>
      <c r="L52" s="379"/>
      <c r="M52" s="379"/>
    </row>
    <row r="53" spans="8:13" x14ac:dyDescent="0.25">
      <c r="H53" s="379"/>
      <c r="I53" s="379"/>
      <c r="J53" s="379"/>
      <c r="K53" s="379"/>
      <c r="L53" s="379"/>
      <c r="M53" s="379"/>
    </row>
    <row r="54" spans="8:13" x14ac:dyDescent="0.25">
      <c r="H54" s="379"/>
      <c r="I54" s="379"/>
      <c r="J54" s="379"/>
      <c r="K54" s="379"/>
      <c r="L54" s="379"/>
      <c r="M54" s="379"/>
    </row>
  </sheetData>
  <sortState ref="J9:J13">
    <sortCondition ref="J9"/>
  </sortState>
  <mergeCells count="76">
    <mergeCell ref="B39:M39"/>
    <mergeCell ref="K18:K19"/>
    <mergeCell ref="K20:K21"/>
    <mergeCell ref="K23:K24"/>
    <mergeCell ref="K26:K27"/>
    <mergeCell ref="B32:M32"/>
    <mergeCell ref="B33:M33"/>
    <mergeCell ref="L18:L19"/>
    <mergeCell ref="J18:J19"/>
    <mergeCell ref="G20:G21"/>
    <mergeCell ref="H20:H21"/>
    <mergeCell ref="L23:L24"/>
    <mergeCell ref="L20:L21"/>
    <mergeCell ref="J20:J21"/>
    <mergeCell ref="J23:J24"/>
    <mergeCell ref="I26:I27"/>
    <mergeCell ref="B23:B24"/>
    <mergeCell ref="C23:C24"/>
    <mergeCell ref="D23:D24"/>
    <mergeCell ref="E23:E24"/>
    <mergeCell ref="H23:H24"/>
    <mergeCell ref="G23:G24"/>
    <mergeCell ref="B16:B17"/>
    <mergeCell ref="C16:C17"/>
    <mergeCell ref="D16:D17"/>
    <mergeCell ref="E16:E17"/>
    <mergeCell ref="B5:B12"/>
    <mergeCell ref="H5:M5"/>
    <mergeCell ref="H6:M6"/>
    <mergeCell ref="H7:M7"/>
    <mergeCell ref="M16:M17"/>
    <mergeCell ref="H16:H17"/>
    <mergeCell ref="L16:L17"/>
    <mergeCell ref="K16:K17"/>
    <mergeCell ref="B38:M38"/>
    <mergeCell ref="G16:G17"/>
    <mergeCell ref="B18:B19"/>
    <mergeCell ref="C18:C19"/>
    <mergeCell ref="D18:D19"/>
    <mergeCell ref="E18:E19"/>
    <mergeCell ref="G18:G19"/>
    <mergeCell ref="L26:L27"/>
    <mergeCell ref="M26:M27"/>
    <mergeCell ref="B20:B21"/>
    <mergeCell ref="C20:C21"/>
    <mergeCell ref="D20:D21"/>
    <mergeCell ref="E20:E21"/>
    <mergeCell ref="F22:G22"/>
    <mergeCell ref="M23:M24"/>
    <mergeCell ref="I18:I19"/>
    <mergeCell ref="I20:I21"/>
    <mergeCell ref="B3:D3"/>
    <mergeCell ref="B31:M31"/>
    <mergeCell ref="B36:M36"/>
    <mergeCell ref="I23:I24"/>
    <mergeCell ref="H18:H19"/>
    <mergeCell ref="M20:M21"/>
    <mergeCell ref="I16:I17"/>
    <mergeCell ref="J16:J17"/>
    <mergeCell ref="M18:M19"/>
    <mergeCell ref="C5:C12"/>
    <mergeCell ref="D5:D12"/>
    <mergeCell ref="E5:E12"/>
    <mergeCell ref="F5:F12"/>
    <mergeCell ref="F15:G15"/>
    <mergeCell ref="G5:G12"/>
    <mergeCell ref="B37:M37"/>
    <mergeCell ref="F25:G25"/>
    <mergeCell ref="B26:B27"/>
    <mergeCell ref="C26:C27"/>
    <mergeCell ref="D26:D27"/>
    <mergeCell ref="E26:E27"/>
    <mergeCell ref="G26:G27"/>
    <mergeCell ref="H26:H27"/>
    <mergeCell ref="C34:E34"/>
    <mergeCell ref="J26:J27"/>
  </mergeCells>
  <hyperlinks>
    <hyperlink ref="L2" location="СОДЕРЖАНИЕ!A1" display="Назад в СОДЕРЖАНИЕ "/>
    <hyperlink ref="B30:M30"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11" orientation="landscape" r:id="rId1"/>
  <headerFooter>
    <oddFooter>Страница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Z106"/>
  <sheetViews>
    <sheetView showGridLines="0" zoomScale="80" zoomScaleNormal="80" zoomScaleSheetLayoutView="70" workbookViewId="0">
      <pane xSplit="7" ySplit="15" topLeftCell="H64" activePane="bottomRight" state="frozen"/>
      <selection pane="topRight" activeCell="H1" sqref="H1"/>
      <selection pane="bottomLeft" activeCell="A15" sqref="A15"/>
      <selection pane="bottomRight" activeCell="J79" sqref="J79"/>
    </sheetView>
  </sheetViews>
  <sheetFormatPr defaultColWidth="8.7109375" defaultRowHeight="15" x14ac:dyDescent="0.25"/>
  <cols>
    <col min="1" max="1" width="2.42578125" style="72" customWidth="1"/>
    <col min="2" max="2" width="6.5703125" style="73" customWidth="1"/>
    <col min="3" max="3" width="31.7109375" style="72" customWidth="1"/>
    <col min="4" max="4" width="9.5703125" style="72" customWidth="1"/>
    <col min="5" max="5" width="11.7109375" style="72" customWidth="1"/>
    <col min="6" max="6" width="10.42578125" style="73" bestFit="1" customWidth="1"/>
    <col min="7" max="7" width="9.7109375" style="73" customWidth="1"/>
    <col min="8" max="9" width="27.7109375" style="585" customWidth="1"/>
    <col min="10" max="15" width="27.7109375" style="586" customWidth="1"/>
    <col min="16" max="16" width="2.7109375" style="72" customWidth="1"/>
    <col min="17" max="20" width="8.7109375" style="72"/>
    <col min="21" max="21" width="6.7109375" style="72" bestFit="1" customWidth="1"/>
    <col min="22" max="16384" width="8.7109375" style="72"/>
  </cols>
  <sheetData>
    <row r="1" spans="1:26" x14ac:dyDescent="0.25">
      <c r="A1" s="20"/>
      <c r="B1" s="37"/>
      <c r="C1" s="38"/>
      <c r="D1" s="39"/>
      <c r="E1" s="20"/>
      <c r="F1" s="40"/>
      <c r="G1" s="40"/>
      <c r="H1" s="570"/>
      <c r="I1" s="570"/>
      <c r="J1" s="487"/>
      <c r="K1" s="487"/>
      <c r="L1" s="487"/>
      <c r="M1" s="487"/>
      <c r="N1" s="487"/>
      <c r="O1" s="487"/>
      <c r="P1" s="20"/>
    </row>
    <row r="2" spans="1:26" x14ac:dyDescent="0.25">
      <c r="A2" s="20"/>
      <c r="B2" s="390" t="s">
        <v>766</v>
      </c>
      <c r="C2" s="38"/>
      <c r="D2" s="39"/>
      <c r="E2" s="20"/>
      <c r="F2" s="40"/>
      <c r="G2" s="40"/>
      <c r="H2" s="570"/>
      <c r="I2" s="570"/>
      <c r="J2" s="487"/>
      <c r="K2" s="487"/>
      <c r="L2" s="487"/>
      <c r="M2" s="487"/>
      <c r="N2" s="487"/>
      <c r="O2" s="22" t="s">
        <v>191</v>
      </c>
      <c r="P2" s="20"/>
    </row>
    <row r="3" spans="1:26" x14ac:dyDescent="0.25">
      <c r="A3" s="20"/>
      <c r="B3" s="1177" t="s">
        <v>836</v>
      </c>
      <c r="C3" s="1177"/>
      <c r="D3" s="1177"/>
      <c r="E3" s="20"/>
      <c r="F3" s="40"/>
      <c r="G3" s="40"/>
      <c r="H3" s="570"/>
      <c r="I3" s="570"/>
      <c r="J3" s="487"/>
      <c r="K3" s="487"/>
      <c r="L3" s="487"/>
      <c r="M3" s="487"/>
      <c r="N3" s="487"/>
      <c r="O3" s="490" t="s">
        <v>310</v>
      </c>
      <c r="P3" s="20"/>
    </row>
    <row r="4" spans="1:26" ht="15.75" thickBot="1" x14ac:dyDescent="0.3">
      <c r="A4" s="20"/>
      <c r="B4" s="37"/>
      <c r="C4" s="38"/>
      <c r="D4" s="39"/>
      <c r="E4" s="20"/>
      <c r="F4" s="40"/>
      <c r="G4" s="40"/>
      <c r="H4" s="570"/>
      <c r="I4" s="570"/>
      <c r="J4" s="487"/>
      <c r="K4" s="487"/>
      <c r="L4" s="487"/>
      <c r="M4" s="487"/>
      <c r="N4" s="487"/>
      <c r="O4" s="487"/>
      <c r="P4" s="20"/>
    </row>
    <row r="5" spans="1:26" ht="30" customHeight="1" x14ac:dyDescent="0.25">
      <c r="A5" s="20"/>
      <c r="B5" s="1197" t="s">
        <v>0</v>
      </c>
      <c r="C5" s="1199" t="s">
        <v>1</v>
      </c>
      <c r="D5" s="1201" t="s">
        <v>2</v>
      </c>
      <c r="E5" s="1199" t="s">
        <v>76</v>
      </c>
      <c r="F5" s="1197" t="s">
        <v>25</v>
      </c>
      <c r="G5" s="1199" t="s">
        <v>461</v>
      </c>
      <c r="H5" s="1186" t="s">
        <v>909</v>
      </c>
      <c r="I5" s="1186"/>
      <c r="J5" s="1186"/>
      <c r="K5" s="1186"/>
      <c r="L5" s="1186"/>
      <c r="M5" s="1186"/>
      <c r="N5" s="1186"/>
      <c r="O5" s="1187"/>
      <c r="P5" s="33"/>
    </row>
    <row r="6" spans="1:26" ht="15.75" customHeight="1" x14ac:dyDescent="0.25">
      <c r="A6" s="20"/>
      <c r="B6" s="1198"/>
      <c r="C6" s="1200"/>
      <c r="D6" s="1202"/>
      <c r="E6" s="1200"/>
      <c r="F6" s="1198"/>
      <c r="G6" s="1200"/>
      <c r="H6" s="1188" t="s">
        <v>501</v>
      </c>
      <c r="I6" s="1188"/>
      <c r="J6" s="1188"/>
      <c r="K6" s="1188"/>
      <c r="L6" s="1188"/>
      <c r="M6" s="1188"/>
      <c r="N6" s="1188"/>
      <c r="O6" s="1189"/>
      <c r="P6" s="33"/>
    </row>
    <row r="7" spans="1:26" ht="15.75" customHeight="1" x14ac:dyDescent="0.25">
      <c r="A7" s="20"/>
      <c r="B7" s="1198"/>
      <c r="C7" s="1200"/>
      <c r="D7" s="1202"/>
      <c r="E7" s="1200"/>
      <c r="F7" s="1198"/>
      <c r="G7" s="1200"/>
      <c r="H7" s="1190" t="s">
        <v>499</v>
      </c>
      <c r="I7" s="1190"/>
      <c r="J7" s="1190"/>
      <c r="K7" s="1190"/>
      <c r="L7" s="1190"/>
      <c r="M7" s="1190"/>
      <c r="N7" s="1190"/>
      <c r="O7" s="1191"/>
      <c r="P7" s="33"/>
    </row>
    <row r="8" spans="1:26" ht="33.75" customHeight="1" x14ac:dyDescent="0.25">
      <c r="A8" s="20"/>
      <c r="B8" s="1198"/>
      <c r="C8" s="1200"/>
      <c r="D8" s="1202"/>
      <c r="E8" s="1200"/>
      <c r="F8" s="1198"/>
      <c r="G8" s="1200"/>
      <c r="H8" s="571" t="s">
        <v>888</v>
      </c>
      <c r="I8" s="533" t="s">
        <v>885</v>
      </c>
      <c r="J8" s="534" t="s">
        <v>812</v>
      </c>
      <c r="K8" s="533" t="s">
        <v>813</v>
      </c>
      <c r="L8" s="533" t="s">
        <v>695</v>
      </c>
      <c r="M8" s="572" t="s">
        <v>479</v>
      </c>
      <c r="N8" s="572" t="s">
        <v>671</v>
      </c>
      <c r="O8" s="573" t="s">
        <v>353</v>
      </c>
      <c r="P8" s="34"/>
    </row>
    <row r="9" spans="1:26" ht="15" customHeight="1" x14ac:dyDescent="0.25">
      <c r="A9" s="20"/>
      <c r="B9" s="1198"/>
      <c r="C9" s="1200"/>
      <c r="D9" s="1202"/>
      <c r="E9" s="1200"/>
      <c r="F9" s="1198"/>
      <c r="G9" s="1200"/>
      <c r="H9" s="537" t="s">
        <v>407</v>
      </c>
      <c r="I9" s="538" t="s">
        <v>407</v>
      </c>
      <c r="J9" s="574" t="s">
        <v>408</v>
      </c>
      <c r="K9" s="574" t="s">
        <v>407</v>
      </c>
      <c r="L9" s="538"/>
      <c r="M9" s="574" t="s">
        <v>697</v>
      </c>
      <c r="N9" s="574"/>
      <c r="O9" s="575"/>
      <c r="P9" s="34"/>
    </row>
    <row r="10" spans="1:26" ht="15" customHeight="1" x14ac:dyDescent="0.25">
      <c r="A10" s="20"/>
      <c r="B10" s="1198"/>
      <c r="C10" s="1200"/>
      <c r="D10" s="1202"/>
      <c r="E10" s="1200"/>
      <c r="F10" s="1198"/>
      <c r="G10" s="1200"/>
      <c r="H10" s="537" t="s">
        <v>373</v>
      </c>
      <c r="I10" s="538" t="s">
        <v>409</v>
      </c>
      <c r="J10" s="574" t="s">
        <v>407</v>
      </c>
      <c r="K10" s="574" t="s">
        <v>373</v>
      </c>
      <c r="L10" s="538"/>
      <c r="M10" s="574" t="s">
        <v>374</v>
      </c>
      <c r="N10" s="574"/>
      <c r="O10" s="575"/>
      <c r="P10" s="34"/>
    </row>
    <row r="11" spans="1:26" ht="15" customHeight="1" x14ac:dyDescent="0.25">
      <c r="A11" s="20"/>
      <c r="B11" s="1198"/>
      <c r="C11" s="1200"/>
      <c r="D11" s="1202"/>
      <c r="E11" s="1200"/>
      <c r="F11" s="1198"/>
      <c r="G11" s="1200"/>
      <c r="H11" s="537" t="s">
        <v>409</v>
      </c>
      <c r="I11" s="538" t="s">
        <v>371</v>
      </c>
      <c r="J11" s="574" t="s">
        <v>373</v>
      </c>
      <c r="K11" s="574" t="s">
        <v>409</v>
      </c>
      <c r="L11" s="538"/>
      <c r="M11" s="576" t="s">
        <v>375</v>
      </c>
      <c r="N11" s="576"/>
      <c r="O11" s="575"/>
      <c r="P11" s="34"/>
    </row>
    <row r="12" spans="1:26" ht="15" customHeight="1" x14ac:dyDescent="0.25">
      <c r="A12" s="20"/>
      <c r="B12" s="1198"/>
      <c r="C12" s="1200"/>
      <c r="D12" s="1202"/>
      <c r="E12" s="1200"/>
      <c r="F12" s="1198"/>
      <c r="G12" s="1200"/>
      <c r="H12" s="537" t="s">
        <v>372</v>
      </c>
      <c r="I12" s="538"/>
      <c r="J12" s="574" t="s">
        <v>409</v>
      </c>
      <c r="K12" s="574" t="s">
        <v>371</v>
      </c>
      <c r="L12" s="538"/>
      <c r="M12" s="576" t="s">
        <v>376</v>
      </c>
      <c r="N12" s="576"/>
      <c r="O12" s="575"/>
      <c r="P12" s="34"/>
    </row>
    <row r="13" spans="1:26" ht="15" customHeight="1" x14ac:dyDescent="0.25">
      <c r="A13" s="20"/>
      <c r="B13" s="1198"/>
      <c r="C13" s="1200"/>
      <c r="D13" s="1202"/>
      <c r="E13" s="1200"/>
      <c r="F13" s="1198"/>
      <c r="G13" s="1200"/>
      <c r="H13" s="537" t="s">
        <v>371</v>
      </c>
      <c r="I13" s="538"/>
      <c r="J13" s="574" t="s">
        <v>371</v>
      </c>
      <c r="K13" s="574"/>
      <c r="L13" s="538"/>
      <c r="M13" s="576" t="s">
        <v>828</v>
      </c>
      <c r="N13" s="576"/>
      <c r="O13" s="575"/>
      <c r="P13" s="34"/>
    </row>
    <row r="14" spans="1:26" ht="15" customHeight="1" thickBot="1" x14ac:dyDescent="0.3">
      <c r="A14" s="20"/>
      <c r="B14" s="1198"/>
      <c r="C14" s="1200"/>
      <c r="D14" s="1202"/>
      <c r="E14" s="1200"/>
      <c r="F14" s="1198"/>
      <c r="G14" s="1203"/>
      <c r="H14" s="537"/>
      <c r="I14" s="542"/>
      <c r="J14" s="577"/>
      <c r="K14" s="577"/>
      <c r="L14" s="557"/>
      <c r="M14" s="578" t="s">
        <v>829</v>
      </c>
      <c r="N14" s="578"/>
      <c r="O14" s="579"/>
      <c r="P14" s="34"/>
    </row>
    <row r="15" spans="1:26" s="74" customFormat="1" ht="15.75" thickBot="1" x14ac:dyDescent="0.3">
      <c r="A15" s="41"/>
      <c r="B15" s="1192" t="s">
        <v>217</v>
      </c>
      <c r="C15" s="1193"/>
      <c r="D15" s="1193"/>
      <c r="E15" s="1193"/>
      <c r="F15" s="1193"/>
      <c r="G15" s="1193"/>
      <c r="H15" s="1193"/>
      <c r="I15" s="1193"/>
      <c r="J15" s="1193"/>
      <c r="K15" s="1193"/>
      <c r="L15" s="1193"/>
      <c r="M15" s="1193"/>
      <c r="N15" s="1193"/>
      <c r="O15" s="1194"/>
      <c r="P15" s="42"/>
      <c r="R15" s="88"/>
      <c r="S15" s="88"/>
      <c r="T15" s="88"/>
      <c r="U15" s="88"/>
      <c r="V15" s="88"/>
      <c r="W15" s="88"/>
      <c r="X15" s="88"/>
      <c r="Y15" s="88"/>
      <c r="Z15" s="88"/>
    </row>
    <row r="16" spans="1:26" x14ac:dyDescent="0.25">
      <c r="A16" s="20"/>
      <c r="B16" s="106">
        <v>1</v>
      </c>
      <c r="C16" s="427" t="s">
        <v>676</v>
      </c>
      <c r="D16" s="109" t="s">
        <v>73</v>
      </c>
      <c r="E16" s="149" t="s">
        <v>368</v>
      </c>
      <c r="F16" s="111" t="s">
        <v>752</v>
      </c>
      <c r="G16" s="112">
        <v>7.4999999999999997E-2</v>
      </c>
      <c r="H16" s="424">
        <v>520</v>
      </c>
      <c r="I16" s="813">
        <v>697</v>
      </c>
      <c r="J16" s="425">
        <v>762</v>
      </c>
      <c r="K16" s="425">
        <f t="shared" ref="K16:K20" si="0">ROUND(+J16*1.26,0)</f>
        <v>960</v>
      </c>
      <c r="L16" s="425">
        <f>+J16*1.8</f>
        <v>1371.6000000000001</v>
      </c>
      <c r="M16" s="425">
        <v>962</v>
      </c>
      <c r="N16" s="425">
        <f>ROUND(J16*0.93,0)</f>
        <v>709</v>
      </c>
      <c r="O16" s="426">
        <v>6675</v>
      </c>
      <c r="P16" s="423"/>
      <c r="Q16" s="75"/>
      <c r="R16" s="75"/>
      <c r="S16" s="75"/>
      <c r="T16" s="75"/>
      <c r="U16" s="75"/>
      <c r="V16" s="75"/>
      <c r="W16" s="75"/>
      <c r="X16" s="75"/>
      <c r="Y16" s="75"/>
      <c r="Z16" s="75"/>
    </row>
    <row r="17" spans="1:26" x14ac:dyDescent="0.25">
      <c r="A17" s="20"/>
      <c r="B17" s="1169">
        <v>2</v>
      </c>
      <c r="C17" s="1195" t="s">
        <v>422</v>
      </c>
      <c r="D17" s="109" t="s">
        <v>73</v>
      </c>
      <c r="E17" s="110" t="s">
        <v>368</v>
      </c>
      <c r="F17" s="111" t="s">
        <v>752</v>
      </c>
      <c r="G17" s="112">
        <v>7.0000000000000007E-2</v>
      </c>
      <c r="H17" s="295">
        <v>507</v>
      </c>
      <c r="I17" s="814">
        <v>533</v>
      </c>
      <c r="J17" s="296">
        <v>712</v>
      </c>
      <c r="K17" s="296">
        <f t="shared" si="0"/>
        <v>897</v>
      </c>
      <c r="L17" s="297">
        <f>+J17*1.8</f>
        <v>1281.6000000000001</v>
      </c>
      <c r="M17" s="297">
        <v>901</v>
      </c>
      <c r="N17" s="297">
        <f>ROUND(J17*0.93,0)</f>
        <v>662</v>
      </c>
      <c r="O17" s="298">
        <v>6238</v>
      </c>
      <c r="P17" s="1219"/>
      <c r="Q17" s="75"/>
      <c r="R17" s="75"/>
      <c r="S17" s="75"/>
      <c r="T17" s="75"/>
      <c r="U17" s="75"/>
      <c r="V17" s="75"/>
      <c r="W17" s="75"/>
      <c r="X17" s="75"/>
      <c r="Y17" s="75"/>
      <c r="Z17" s="75"/>
    </row>
    <row r="18" spans="1:26" ht="25.15" customHeight="1" x14ac:dyDescent="0.25">
      <c r="A18" s="20"/>
      <c r="B18" s="1170"/>
      <c r="C18" s="1196"/>
      <c r="D18" s="113" t="s">
        <v>122</v>
      </c>
      <c r="E18" s="114" t="s">
        <v>624</v>
      </c>
      <c r="F18" s="115" t="s">
        <v>75</v>
      </c>
      <c r="G18" s="116">
        <v>7.0000000000000007E-2</v>
      </c>
      <c r="H18" s="295">
        <f>ROUND(H17/2*1.1,0)</f>
        <v>279</v>
      </c>
      <c r="I18" s="296">
        <f t="shared" ref="I18:M18" si="1">ROUND(I17/2*1.1,0)</f>
        <v>293</v>
      </c>
      <c r="J18" s="296">
        <f>ROUND(J17/2*1.1,0)</f>
        <v>392</v>
      </c>
      <c r="K18" s="299">
        <f t="shared" si="0"/>
        <v>494</v>
      </c>
      <c r="L18" s="297">
        <f>ROUND(L17/2*1.1,0)</f>
        <v>705</v>
      </c>
      <c r="M18" s="297">
        <f t="shared" si="1"/>
        <v>496</v>
      </c>
      <c r="N18" s="297">
        <f>ROUND(J18*0.93,0)</f>
        <v>365</v>
      </c>
      <c r="O18" s="300" t="s">
        <v>4</v>
      </c>
      <c r="P18" s="1219"/>
      <c r="Q18" s="75"/>
      <c r="R18" s="75"/>
      <c r="S18" s="75"/>
      <c r="T18" s="75"/>
      <c r="U18" s="75"/>
      <c r="V18" s="75"/>
      <c r="W18" s="75"/>
      <c r="X18" s="75"/>
      <c r="Y18" s="75"/>
      <c r="Z18" s="75"/>
    </row>
    <row r="19" spans="1:26" x14ac:dyDescent="0.25">
      <c r="A19" s="20"/>
      <c r="B19" s="1169">
        <v>3</v>
      </c>
      <c r="C19" s="1220" t="s">
        <v>423</v>
      </c>
      <c r="D19" s="109" t="s">
        <v>73</v>
      </c>
      <c r="E19" s="110" t="s">
        <v>368</v>
      </c>
      <c r="F19" s="111" t="s">
        <v>74</v>
      </c>
      <c r="G19" s="112">
        <v>0.115</v>
      </c>
      <c r="H19" s="295">
        <v>805</v>
      </c>
      <c r="I19" s="814">
        <v>870</v>
      </c>
      <c r="J19" s="296">
        <v>1176</v>
      </c>
      <c r="K19" s="297">
        <f t="shared" si="0"/>
        <v>1482</v>
      </c>
      <c r="L19" s="297">
        <f>+J19*1.8</f>
        <v>2116.8000000000002</v>
      </c>
      <c r="M19" s="297">
        <v>1485</v>
      </c>
      <c r="N19" s="297">
        <f>ROUND(J19*0.93,0)</f>
        <v>1094</v>
      </c>
      <c r="O19" s="298">
        <v>10293</v>
      </c>
      <c r="P19" s="1219"/>
      <c r="Q19" s="75"/>
      <c r="R19" s="75"/>
      <c r="S19" s="75"/>
      <c r="T19" s="75"/>
      <c r="U19" s="75"/>
      <c r="V19" s="75"/>
      <c r="W19" s="75"/>
      <c r="X19" s="75"/>
      <c r="Y19" s="75"/>
      <c r="Z19" s="75"/>
    </row>
    <row r="20" spans="1:26" ht="21" customHeight="1" thickBot="1" x14ac:dyDescent="0.3">
      <c r="A20" s="20"/>
      <c r="B20" s="1173"/>
      <c r="C20" s="1221"/>
      <c r="D20" s="151" t="s">
        <v>122</v>
      </c>
      <c r="E20" s="406" t="s">
        <v>625</v>
      </c>
      <c r="F20" s="258"/>
      <c r="G20" s="259">
        <v>0.115</v>
      </c>
      <c r="H20" s="241">
        <f t="shared" ref="H20:M20" si="2">ROUND(H19/2*1.1,0)</f>
        <v>443</v>
      </c>
      <c r="I20" s="242">
        <f t="shared" si="2"/>
        <v>479</v>
      </c>
      <c r="J20" s="242">
        <f t="shared" si="2"/>
        <v>647</v>
      </c>
      <c r="K20" s="243">
        <f t="shared" si="0"/>
        <v>815</v>
      </c>
      <c r="L20" s="244">
        <f t="shared" si="2"/>
        <v>1164</v>
      </c>
      <c r="M20" s="244">
        <f t="shared" si="2"/>
        <v>817</v>
      </c>
      <c r="N20" s="244">
        <f>ROUND(J20*0.93,0)</f>
        <v>602</v>
      </c>
      <c r="O20" s="260" t="s">
        <v>4</v>
      </c>
      <c r="P20" s="1219"/>
      <c r="Q20" s="75"/>
      <c r="R20" s="75"/>
      <c r="S20" s="75"/>
      <c r="T20" s="75"/>
      <c r="U20" s="75"/>
      <c r="V20" s="75"/>
      <c r="W20" s="75"/>
      <c r="X20" s="75"/>
      <c r="Y20" s="75"/>
      <c r="Z20" s="75"/>
    </row>
    <row r="21" spans="1:26" s="74" customFormat="1" ht="15.75" thickBot="1" x14ac:dyDescent="0.3">
      <c r="A21" s="41"/>
      <c r="B21" s="1222" t="s">
        <v>218</v>
      </c>
      <c r="C21" s="1223"/>
      <c r="D21" s="1223"/>
      <c r="E21" s="1223"/>
      <c r="F21" s="1223"/>
      <c r="G21" s="1223"/>
      <c r="H21" s="1223"/>
      <c r="I21" s="1223"/>
      <c r="J21" s="1223"/>
      <c r="K21" s="1223"/>
      <c r="L21" s="1223"/>
      <c r="M21" s="1223"/>
      <c r="N21" s="1223"/>
      <c r="O21" s="1224"/>
      <c r="P21" s="42"/>
      <c r="Q21" s="72"/>
      <c r="R21" s="75"/>
      <c r="S21" s="75"/>
      <c r="U21" s="75"/>
      <c r="V21" s="75"/>
      <c r="W21" s="75"/>
      <c r="X21" s="75"/>
      <c r="Y21" s="75"/>
      <c r="Z21" s="75"/>
    </row>
    <row r="22" spans="1:26" x14ac:dyDescent="0.25">
      <c r="A22" s="20"/>
      <c r="B22" s="106">
        <v>4</v>
      </c>
      <c r="C22" s="107" t="s">
        <v>424</v>
      </c>
      <c r="D22" s="118" t="s">
        <v>73</v>
      </c>
      <c r="E22" s="1211" t="s">
        <v>368</v>
      </c>
      <c r="F22" s="709" t="s">
        <v>78</v>
      </c>
      <c r="G22" s="120">
        <v>0.33</v>
      </c>
      <c r="H22" s="295">
        <v>2174</v>
      </c>
      <c r="I22" s="814">
        <v>3194</v>
      </c>
      <c r="J22" s="296">
        <v>3440</v>
      </c>
      <c r="K22" s="296">
        <f t="shared" ref="K22:K23" si="3">ROUND(+J22*1.26,0)</f>
        <v>4334</v>
      </c>
      <c r="L22" s="296">
        <f t="shared" ref="L22:L23" si="4">+J22*1.8</f>
        <v>6192</v>
      </c>
      <c r="M22" s="296">
        <v>3671</v>
      </c>
      <c r="N22" s="296">
        <f t="shared" ref="N22:N23" si="5">ROUND(J22*0.93,0)</f>
        <v>3199</v>
      </c>
      <c r="O22" s="301">
        <v>27863</v>
      </c>
      <c r="P22" s="224"/>
      <c r="Q22" s="75"/>
      <c r="R22" s="75"/>
      <c r="S22" s="75"/>
      <c r="T22" s="75"/>
      <c r="U22" s="75"/>
      <c r="V22" s="75"/>
      <c r="W22" s="75"/>
      <c r="X22" s="75"/>
      <c r="Y22" s="75"/>
      <c r="Z22" s="75"/>
    </row>
    <row r="23" spans="1:26" s="75" customFormat="1" ht="15.75" thickBot="1" x14ac:dyDescent="0.3">
      <c r="A23" s="43"/>
      <c r="B23" s="106">
        <v>5</v>
      </c>
      <c r="C23" s="108" t="s">
        <v>425</v>
      </c>
      <c r="D23" s="121" t="s">
        <v>73</v>
      </c>
      <c r="E23" s="1211"/>
      <c r="F23" s="111" t="s">
        <v>74</v>
      </c>
      <c r="G23" s="119">
        <v>0.22800000000000001</v>
      </c>
      <c r="H23" s="295">
        <v>1510</v>
      </c>
      <c r="I23" s="814">
        <v>1961</v>
      </c>
      <c r="J23" s="296">
        <v>2387</v>
      </c>
      <c r="K23" s="296">
        <f t="shared" si="3"/>
        <v>3008</v>
      </c>
      <c r="L23" s="296">
        <f t="shared" si="4"/>
        <v>4296.6000000000004</v>
      </c>
      <c r="M23" s="296">
        <v>2547</v>
      </c>
      <c r="N23" s="296">
        <f t="shared" si="5"/>
        <v>2220</v>
      </c>
      <c r="O23" s="301">
        <v>19330</v>
      </c>
      <c r="P23" s="224"/>
    </row>
    <row r="24" spans="1:26" s="74" customFormat="1" ht="15.75" thickBot="1" x14ac:dyDescent="0.3">
      <c r="A24" s="41"/>
      <c r="B24" s="1212" t="s">
        <v>219</v>
      </c>
      <c r="C24" s="1213"/>
      <c r="D24" s="1213"/>
      <c r="E24" s="1213"/>
      <c r="F24" s="1213"/>
      <c r="G24" s="1213"/>
      <c r="H24" s="1214"/>
      <c r="I24" s="1214"/>
      <c r="J24" s="1214"/>
      <c r="K24" s="1214"/>
      <c r="L24" s="1214"/>
      <c r="M24" s="1214"/>
      <c r="N24" s="1214"/>
      <c r="O24" s="1215"/>
      <c r="P24" s="42"/>
      <c r="Q24" s="75"/>
      <c r="R24" s="88"/>
      <c r="S24" s="88"/>
      <c r="T24" s="88"/>
      <c r="U24" s="88"/>
      <c r="V24" s="88"/>
      <c r="W24" s="88"/>
      <c r="X24" s="88"/>
      <c r="Y24" s="88"/>
      <c r="Z24" s="88"/>
    </row>
    <row r="25" spans="1:26" ht="25.5" customHeight="1" x14ac:dyDescent="0.25">
      <c r="A25" s="20"/>
      <c r="B25" s="248">
        <v>6</v>
      </c>
      <c r="C25" s="710" t="s">
        <v>765</v>
      </c>
      <c r="D25" s="122" t="s">
        <v>73</v>
      </c>
      <c r="E25" s="250" t="s">
        <v>368</v>
      </c>
      <c r="F25" s="123" t="s">
        <v>74</v>
      </c>
      <c r="G25" s="711">
        <v>0.05</v>
      </c>
      <c r="H25" s="1204">
        <v>442</v>
      </c>
      <c r="I25" s="1205"/>
      <c r="J25" s="1206"/>
      <c r="K25" s="1206"/>
      <c r="L25" s="1206"/>
      <c r="M25" s="1206"/>
      <c r="N25" s="1206"/>
      <c r="O25" s="265" t="s">
        <v>4</v>
      </c>
      <c r="P25" s="20"/>
      <c r="Q25" s="75"/>
      <c r="R25" s="75"/>
      <c r="S25" s="75"/>
      <c r="T25" s="75"/>
      <c r="U25" s="75"/>
      <c r="V25" s="75"/>
      <c r="W25" s="75"/>
      <c r="X25" s="75"/>
      <c r="Y25" s="75"/>
      <c r="Z25" s="75"/>
    </row>
    <row r="26" spans="1:26" ht="25.5" customHeight="1" x14ac:dyDescent="0.25">
      <c r="A26" s="20"/>
      <c r="B26" s="106">
        <v>7</v>
      </c>
      <c r="C26" s="264" t="s">
        <v>763</v>
      </c>
      <c r="D26" s="124" t="s">
        <v>73</v>
      </c>
      <c r="E26" s="125" t="s">
        <v>368</v>
      </c>
      <c r="F26" s="126" t="s">
        <v>74</v>
      </c>
      <c r="G26" s="127">
        <v>4.5999999999999999E-2</v>
      </c>
      <c r="H26" s="1216">
        <f>+H25</f>
        <v>442</v>
      </c>
      <c r="I26" s="1217"/>
      <c r="J26" s="1218"/>
      <c r="K26" s="1218"/>
      <c r="L26" s="1218"/>
      <c r="M26" s="1218"/>
      <c r="N26" s="1218"/>
      <c r="O26" s="266" t="s">
        <v>4</v>
      </c>
      <c r="P26" s="20"/>
      <c r="Q26" s="75"/>
      <c r="R26" s="75"/>
      <c r="S26" s="75"/>
      <c r="T26" s="75"/>
      <c r="U26" s="75"/>
      <c r="V26" s="75"/>
      <c r="W26" s="75"/>
      <c r="X26" s="75"/>
      <c r="Y26" s="75"/>
      <c r="Z26" s="75"/>
    </row>
    <row r="27" spans="1:26" ht="25.5" x14ac:dyDescent="0.25">
      <c r="A27" s="20"/>
      <c r="B27" s="106">
        <v>8</v>
      </c>
      <c r="C27" s="264" t="s">
        <v>764</v>
      </c>
      <c r="D27" s="124" t="s">
        <v>73</v>
      </c>
      <c r="E27" s="125" t="s">
        <v>369</v>
      </c>
      <c r="F27" s="126" t="s">
        <v>74</v>
      </c>
      <c r="G27" s="127">
        <v>3.7999999999999999E-2</v>
      </c>
      <c r="H27" s="1216">
        <v>781</v>
      </c>
      <c r="I27" s="1217"/>
      <c r="J27" s="1218"/>
      <c r="K27" s="1218"/>
      <c r="L27" s="1218"/>
      <c r="M27" s="1218"/>
      <c r="N27" s="1218"/>
      <c r="O27" s="266" t="s">
        <v>4</v>
      </c>
      <c r="P27" s="20"/>
      <c r="Q27" s="75"/>
      <c r="R27" s="75"/>
      <c r="S27" s="75"/>
      <c r="T27" s="75"/>
      <c r="U27" s="75"/>
      <c r="V27" s="75"/>
      <c r="W27" s="75"/>
      <c r="X27" s="75"/>
      <c r="Y27" s="75"/>
      <c r="Z27" s="75"/>
    </row>
    <row r="28" spans="1:26" x14ac:dyDescent="0.25">
      <c r="A28" s="20"/>
      <c r="B28" s="1169">
        <v>9</v>
      </c>
      <c r="C28" s="1183" t="s">
        <v>426</v>
      </c>
      <c r="D28" s="128" t="s">
        <v>73</v>
      </c>
      <c r="E28" s="695" t="s">
        <v>369</v>
      </c>
      <c r="F28" s="123" t="s">
        <v>77</v>
      </c>
      <c r="G28" s="711">
        <v>0.23499999999999999</v>
      </c>
      <c r="H28" s="302">
        <v>2182</v>
      </c>
      <c r="I28" s="815" t="s">
        <v>4</v>
      </c>
      <c r="J28" s="303">
        <v>2873</v>
      </c>
      <c r="K28" s="303">
        <f>ROUND(+J28*1.26,0)</f>
        <v>3620</v>
      </c>
      <c r="L28" s="303">
        <f>+J28*1.8</f>
        <v>5171.4000000000005</v>
      </c>
      <c r="M28" s="303">
        <v>4314</v>
      </c>
      <c r="N28" s="303">
        <f t="shared" ref="N28:N37" si="6">ROUND(J28*0.93,0)</f>
        <v>2672</v>
      </c>
      <c r="O28" s="266" t="s">
        <v>4</v>
      </c>
      <c r="P28" s="20"/>
      <c r="Q28" s="75"/>
      <c r="R28" s="75"/>
      <c r="S28" s="75"/>
      <c r="T28" s="75"/>
      <c r="U28" s="75"/>
      <c r="V28" s="75"/>
      <c r="W28" s="75"/>
      <c r="X28" s="75"/>
      <c r="Y28" s="75"/>
      <c r="Z28" s="75"/>
    </row>
    <row r="29" spans="1:26" ht="22.15" customHeight="1" x14ac:dyDescent="0.25">
      <c r="A29" s="20"/>
      <c r="B29" s="1170"/>
      <c r="C29" s="1182"/>
      <c r="D29" s="113" t="s">
        <v>122</v>
      </c>
      <c r="E29" s="129" t="s">
        <v>624</v>
      </c>
      <c r="F29" s="126" t="s">
        <v>75</v>
      </c>
      <c r="G29" s="127">
        <v>0.23499999999999999</v>
      </c>
      <c r="H29" s="304">
        <f>ROUND(H28/3*1.1,0)</f>
        <v>800</v>
      </c>
      <c r="I29" s="816" t="s">
        <v>4</v>
      </c>
      <c r="J29" s="697">
        <f t="shared" ref="J29:M29" si="7">ROUND(J28/3*1.1,0)</f>
        <v>1053</v>
      </c>
      <c r="K29" s="305">
        <f t="shared" si="7"/>
        <v>1327</v>
      </c>
      <c r="L29" s="306">
        <f t="shared" si="7"/>
        <v>1896</v>
      </c>
      <c r="M29" s="306">
        <f t="shared" si="7"/>
        <v>1582</v>
      </c>
      <c r="N29" s="306">
        <f t="shared" si="6"/>
        <v>979</v>
      </c>
      <c r="O29" s="266" t="s">
        <v>4</v>
      </c>
      <c r="P29" s="20"/>
      <c r="Q29" s="75"/>
      <c r="R29" s="75"/>
      <c r="S29" s="75"/>
      <c r="T29" s="75"/>
      <c r="U29" s="75"/>
      <c r="V29" s="75"/>
      <c r="W29" s="75"/>
      <c r="X29" s="75"/>
      <c r="Y29" s="75"/>
      <c r="Z29" s="75"/>
    </row>
    <row r="30" spans="1:26" x14ac:dyDescent="0.25">
      <c r="A30" s="20"/>
      <c r="B30" s="1169">
        <v>10</v>
      </c>
      <c r="C30" s="1183" t="s">
        <v>427</v>
      </c>
      <c r="D30" s="128" t="s">
        <v>73</v>
      </c>
      <c r="E30" s="695" t="s">
        <v>368</v>
      </c>
      <c r="F30" s="709" t="s">
        <v>74</v>
      </c>
      <c r="G30" s="130">
        <v>0.27300000000000002</v>
      </c>
      <c r="H30" s="302">
        <v>2532</v>
      </c>
      <c r="I30" s="815" t="s">
        <v>4</v>
      </c>
      <c r="J30" s="303">
        <v>3332</v>
      </c>
      <c r="K30" s="303">
        <f>ROUND(+J30*1.26,0)</f>
        <v>4198</v>
      </c>
      <c r="L30" s="303">
        <f>+J30*1.8</f>
        <v>5997.6</v>
      </c>
      <c r="M30" s="303">
        <v>4376</v>
      </c>
      <c r="N30" s="303">
        <f t="shared" si="6"/>
        <v>3099</v>
      </c>
      <c r="O30" s="266" t="s">
        <v>4</v>
      </c>
      <c r="P30" s="20"/>
      <c r="Q30" s="75"/>
      <c r="R30" s="75"/>
      <c r="S30" s="75"/>
      <c r="T30" s="75"/>
      <c r="U30" s="75"/>
      <c r="V30" s="75"/>
      <c r="W30" s="75"/>
      <c r="X30" s="75"/>
      <c r="Y30" s="75"/>
      <c r="Z30" s="75"/>
    </row>
    <row r="31" spans="1:26" ht="23.45" customHeight="1" x14ac:dyDescent="0.25">
      <c r="A31" s="20"/>
      <c r="B31" s="1170"/>
      <c r="C31" s="1183"/>
      <c r="D31" s="113" t="s">
        <v>122</v>
      </c>
      <c r="E31" s="129" t="s">
        <v>199</v>
      </c>
      <c r="F31" s="111" t="s">
        <v>75</v>
      </c>
      <c r="G31" s="131">
        <v>0.27300000000000002</v>
      </c>
      <c r="H31" s="307">
        <f t="shared" ref="H31" si="8">ROUND(H30/2*1.1,0)</f>
        <v>1393</v>
      </c>
      <c r="I31" s="817" t="s">
        <v>4</v>
      </c>
      <c r="J31" s="306">
        <f>ROUND(J30/2*1.1,0)</f>
        <v>1833</v>
      </c>
      <c r="K31" s="305">
        <f>ROUND(K30/2*1.1,0)</f>
        <v>2309</v>
      </c>
      <c r="L31" s="306">
        <f t="shared" ref="L31:M31" si="9">ROUND(L30/2*1.1,0)</f>
        <v>3299</v>
      </c>
      <c r="M31" s="306">
        <f t="shared" si="9"/>
        <v>2407</v>
      </c>
      <c r="N31" s="306">
        <f t="shared" si="6"/>
        <v>1705</v>
      </c>
      <c r="O31" s="266" t="s">
        <v>4</v>
      </c>
      <c r="P31" s="20"/>
      <c r="Q31" s="75"/>
      <c r="R31" s="75"/>
      <c r="S31" s="75"/>
      <c r="T31" s="75"/>
      <c r="U31" s="75"/>
      <c r="V31" s="75"/>
      <c r="W31" s="75"/>
      <c r="X31" s="75"/>
      <c r="Y31" s="75"/>
      <c r="Z31" s="75"/>
    </row>
    <row r="32" spans="1:26" x14ac:dyDescent="0.25">
      <c r="A32" s="20"/>
      <c r="B32" s="1169">
        <v>11</v>
      </c>
      <c r="C32" s="1181" t="s">
        <v>428</v>
      </c>
      <c r="D32" s="128" t="s">
        <v>73</v>
      </c>
      <c r="E32" s="695" t="s">
        <v>369</v>
      </c>
      <c r="F32" s="709" t="s">
        <v>77</v>
      </c>
      <c r="G32" s="130">
        <v>0.157</v>
      </c>
      <c r="H32" s="302">
        <v>2333</v>
      </c>
      <c r="I32" s="815" t="s">
        <v>4</v>
      </c>
      <c r="J32" s="303">
        <v>2729</v>
      </c>
      <c r="K32" s="303">
        <f>ROUND(+J32*1.26,0)</f>
        <v>3439</v>
      </c>
      <c r="L32" s="303">
        <f>+J32*1.8</f>
        <v>4912.2</v>
      </c>
      <c r="M32" s="441">
        <v>4013</v>
      </c>
      <c r="N32" s="303">
        <f t="shared" si="6"/>
        <v>2538</v>
      </c>
      <c r="O32" s="266" t="s">
        <v>4</v>
      </c>
      <c r="P32" s="20"/>
      <c r="Q32" s="75"/>
      <c r="R32" s="75"/>
      <c r="S32" s="75"/>
      <c r="T32" s="75"/>
      <c r="U32" s="75"/>
      <c r="V32" s="75"/>
      <c r="W32" s="75"/>
      <c r="X32" s="75"/>
      <c r="Y32" s="75"/>
      <c r="Z32" s="75"/>
    </row>
    <row r="33" spans="1:26" ht="25.9" customHeight="1" x14ac:dyDescent="0.25">
      <c r="A33" s="20"/>
      <c r="B33" s="1170"/>
      <c r="C33" s="1183"/>
      <c r="D33" s="113" t="s">
        <v>122</v>
      </c>
      <c r="E33" s="129" t="s">
        <v>624</v>
      </c>
      <c r="F33" s="111" t="s">
        <v>75</v>
      </c>
      <c r="G33" s="131">
        <v>0.157</v>
      </c>
      <c r="H33" s="304">
        <f>ROUND(H32/3*1.1,0)</f>
        <v>855</v>
      </c>
      <c r="I33" s="816" t="s">
        <v>4</v>
      </c>
      <c r="J33" s="697">
        <f t="shared" ref="J33:K33" si="10">ROUND(J32/3*1.1,0)</f>
        <v>1001</v>
      </c>
      <c r="K33" s="305">
        <f t="shared" si="10"/>
        <v>1261</v>
      </c>
      <c r="L33" s="697">
        <f t="shared" ref="L33" si="11">ROUND(L32/3*1.1,0)</f>
        <v>1801</v>
      </c>
      <c r="M33" s="697">
        <f t="shared" ref="M33" si="12">ROUND(M32/3*1.1,0)</f>
        <v>1471</v>
      </c>
      <c r="N33" s="697">
        <f t="shared" si="6"/>
        <v>931</v>
      </c>
      <c r="O33" s="266" t="s">
        <v>4</v>
      </c>
      <c r="P33" s="20"/>
      <c r="Q33" s="75"/>
      <c r="R33" s="75"/>
      <c r="S33" s="75"/>
      <c r="T33" s="75"/>
      <c r="U33" s="75"/>
      <c r="V33" s="75"/>
      <c r="W33" s="75"/>
      <c r="X33" s="75"/>
      <c r="Y33" s="75"/>
      <c r="Z33" s="75"/>
    </row>
    <row r="34" spans="1:26" x14ac:dyDescent="0.25">
      <c r="A34" s="20"/>
      <c r="B34" s="1169">
        <v>12</v>
      </c>
      <c r="C34" s="1181" t="s">
        <v>429</v>
      </c>
      <c r="D34" s="128" t="s">
        <v>73</v>
      </c>
      <c r="E34" s="695" t="s">
        <v>626</v>
      </c>
      <c r="F34" s="709" t="s">
        <v>78</v>
      </c>
      <c r="G34" s="130">
        <v>0.23499999999999999</v>
      </c>
      <c r="H34" s="302">
        <v>2182</v>
      </c>
      <c r="I34" s="815" t="s">
        <v>4</v>
      </c>
      <c r="J34" s="303">
        <v>2873</v>
      </c>
      <c r="K34" s="303">
        <f>ROUND(+J34*1.26,0)</f>
        <v>3620</v>
      </c>
      <c r="L34" s="303">
        <f>+J34*1.8</f>
        <v>5171.4000000000005</v>
      </c>
      <c r="M34" s="303">
        <v>4314</v>
      </c>
      <c r="N34" s="303">
        <f t="shared" si="6"/>
        <v>2672</v>
      </c>
      <c r="O34" s="266" t="s">
        <v>4</v>
      </c>
      <c r="P34" s="20"/>
      <c r="Q34" s="75"/>
      <c r="R34" s="75"/>
      <c r="S34" s="75"/>
      <c r="T34" s="75"/>
      <c r="U34" s="75"/>
      <c r="V34" s="75"/>
      <c r="W34" s="75"/>
      <c r="X34" s="75"/>
      <c r="Y34" s="75"/>
      <c r="Z34" s="75"/>
    </row>
    <row r="35" spans="1:26" ht="21.6" customHeight="1" x14ac:dyDescent="0.25">
      <c r="A35" s="20"/>
      <c r="B35" s="1170"/>
      <c r="C35" s="1182"/>
      <c r="D35" s="113" t="s">
        <v>122</v>
      </c>
      <c r="E35" s="129" t="s">
        <v>625</v>
      </c>
      <c r="F35" s="111" t="s">
        <v>75</v>
      </c>
      <c r="G35" s="131">
        <v>0.23499999999999999</v>
      </c>
      <c r="H35" s="304">
        <f>ROUND(H34/3*1.1,0)</f>
        <v>800</v>
      </c>
      <c r="I35" s="816" t="s">
        <v>4</v>
      </c>
      <c r="J35" s="697">
        <f t="shared" ref="J35" si="13">ROUND(J34/3*1.1,0)</f>
        <v>1053</v>
      </c>
      <c r="K35" s="305">
        <f t="shared" ref="K35" si="14">ROUND(K34/3*1.1,0)</f>
        <v>1327</v>
      </c>
      <c r="L35" s="306">
        <f t="shared" ref="L35" si="15">ROUND(L34/3*1.1,0)</f>
        <v>1896</v>
      </c>
      <c r="M35" s="306">
        <f t="shared" ref="M35" si="16">ROUND(M34/3*1.1,0)</f>
        <v>1582</v>
      </c>
      <c r="N35" s="306">
        <f t="shared" si="6"/>
        <v>979</v>
      </c>
      <c r="O35" s="266" t="s">
        <v>4</v>
      </c>
      <c r="P35" s="20"/>
      <c r="Q35" s="75"/>
      <c r="R35" s="75"/>
      <c r="S35" s="75"/>
      <c r="T35" s="75"/>
      <c r="U35" s="75"/>
      <c r="V35" s="75"/>
      <c r="W35" s="75"/>
      <c r="X35" s="75"/>
      <c r="Y35" s="75"/>
      <c r="Z35" s="75"/>
    </row>
    <row r="36" spans="1:26" x14ac:dyDescent="0.25">
      <c r="A36" s="20"/>
      <c r="B36" s="1169">
        <v>13</v>
      </c>
      <c r="C36" s="1183" t="s">
        <v>430</v>
      </c>
      <c r="D36" s="128" t="s">
        <v>73</v>
      </c>
      <c r="E36" s="695" t="s">
        <v>368</v>
      </c>
      <c r="F36" s="709" t="s">
        <v>74</v>
      </c>
      <c r="G36" s="130">
        <v>0.373</v>
      </c>
      <c r="H36" s="302">
        <v>2176</v>
      </c>
      <c r="I36" s="815" t="s">
        <v>4</v>
      </c>
      <c r="J36" s="303">
        <v>2864</v>
      </c>
      <c r="K36" s="303">
        <f>ROUND(+J36*1.26,0)</f>
        <v>3609</v>
      </c>
      <c r="L36" s="303">
        <f>+J36*1.8</f>
        <v>5155.2</v>
      </c>
      <c r="M36" s="303">
        <v>3763</v>
      </c>
      <c r="N36" s="303">
        <f t="shared" si="6"/>
        <v>2664</v>
      </c>
      <c r="O36" s="266" t="s">
        <v>4</v>
      </c>
      <c r="P36" s="20"/>
      <c r="Q36" s="75"/>
      <c r="R36" s="75"/>
      <c r="S36" s="75"/>
      <c r="T36" s="75"/>
      <c r="U36" s="75"/>
      <c r="V36" s="75"/>
      <c r="W36" s="75"/>
      <c r="X36" s="75"/>
      <c r="Y36" s="75"/>
      <c r="Z36" s="75"/>
    </row>
    <row r="37" spans="1:26" ht="24" customHeight="1" x14ac:dyDescent="0.25">
      <c r="A37" s="20"/>
      <c r="B37" s="1170"/>
      <c r="C37" s="1182"/>
      <c r="D37" s="113" t="s">
        <v>122</v>
      </c>
      <c r="E37" s="129" t="s">
        <v>199</v>
      </c>
      <c r="F37" s="111" t="s">
        <v>75</v>
      </c>
      <c r="G37" s="131">
        <v>0.373</v>
      </c>
      <c r="H37" s="307">
        <f>ROUND(H36/2*1.1,0)</f>
        <v>1197</v>
      </c>
      <c r="I37" s="817" t="s">
        <v>4</v>
      </c>
      <c r="J37" s="306">
        <f t="shared" ref="J37:K37" si="17">ROUND(J36/2*1.1,0)</f>
        <v>1575</v>
      </c>
      <c r="K37" s="306">
        <f t="shared" si="17"/>
        <v>1985</v>
      </c>
      <c r="L37" s="306">
        <f t="shared" ref="L37:M37" si="18">ROUND(L36/2*1.1,0)</f>
        <v>2835</v>
      </c>
      <c r="M37" s="306">
        <f t="shared" si="18"/>
        <v>2070</v>
      </c>
      <c r="N37" s="306">
        <f t="shared" si="6"/>
        <v>1465</v>
      </c>
      <c r="O37" s="266" t="s">
        <v>4</v>
      </c>
      <c r="P37" s="20"/>
      <c r="Q37" s="75"/>
      <c r="R37" s="75"/>
      <c r="S37" s="75"/>
      <c r="T37" s="75"/>
      <c r="U37" s="75"/>
      <c r="V37" s="75"/>
      <c r="W37" s="75"/>
      <c r="X37" s="75"/>
      <c r="Y37" s="75"/>
      <c r="Z37" s="75"/>
    </row>
    <row r="38" spans="1:26" x14ac:dyDescent="0.25">
      <c r="A38" s="20"/>
      <c r="B38" s="1169">
        <v>14</v>
      </c>
      <c r="C38" s="1207" t="s">
        <v>544</v>
      </c>
      <c r="D38" s="124" t="s">
        <v>73</v>
      </c>
      <c r="E38" s="125" t="s">
        <v>368</v>
      </c>
      <c r="F38" s="111" t="s">
        <v>74</v>
      </c>
      <c r="G38" s="131">
        <v>0.215</v>
      </c>
      <c r="H38" s="696">
        <v>1917</v>
      </c>
      <c r="I38" s="818" t="s">
        <v>4</v>
      </c>
      <c r="J38" s="303">
        <v>2890</v>
      </c>
      <c r="K38" s="303">
        <f>ROUND(+J38*1.26,0)</f>
        <v>3641</v>
      </c>
      <c r="L38" s="697">
        <f>+J38*1.8</f>
        <v>5202</v>
      </c>
      <c r="M38" s="697">
        <v>3649</v>
      </c>
      <c r="N38" s="697">
        <f>ROUND(J38*0.93,0)</f>
        <v>2688</v>
      </c>
      <c r="O38" s="266" t="s">
        <v>4</v>
      </c>
      <c r="P38" s="20"/>
      <c r="Q38" s="75"/>
      <c r="R38" s="75"/>
      <c r="S38" s="75"/>
      <c r="T38" s="75"/>
      <c r="U38" s="75"/>
      <c r="V38" s="75"/>
      <c r="W38" s="75"/>
      <c r="X38" s="75"/>
      <c r="Y38" s="75"/>
      <c r="Z38" s="75"/>
    </row>
    <row r="39" spans="1:26" ht="21" customHeight="1" x14ac:dyDescent="0.25">
      <c r="A39" s="20"/>
      <c r="B39" s="1170"/>
      <c r="C39" s="1208"/>
      <c r="D39" s="113" t="s">
        <v>122</v>
      </c>
      <c r="E39" s="135" t="s">
        <v>624</v>
      </c>
      <c r="F39" s="709" t="s">
        <v>75</v>
      </c>
      <c r="G39" s="130">
        <v>0.215</v>
      </c>
      <c r="H39" s="308" t="s">
        <v>4</v>
      </c>
      <c r="I39" s="819" t="s">
        <v>4</v>
      </c>
      <c r="J39" s="309" t="s">
        <v>4</v>
      </c>
      <c r="K39" s="309" t="s">
        <v>4</v>
      </c>
      <c r="L39" s="309" t="s">
        <v>4</v>
      </c>
      <c r="M39" s="309" t="s">
        <v>4</v>
      </c>
      <c r="N39" s="422" t="s">
        <v>4</v>
      </c>
      <c r="O39" s="266" t="s">
        <v>4</v>
      </c>
      <c r="P39" s="20"/>
      <c r="Q39" s="75"/>
      <c r="R39" s="75"/>
      <c r="S39" s="75"/>
      <c r="T39" s="75"/>
      <c r="U39" s="75"/>
      <c r="V39" s="75"/>
      <c r="W39" s="75"/>
      <c r="X39" s="75"/>
      <c r="Y39" s="75"/>
      <c r="Z39" s="75"/>
    </row>
    <row r="40" spans="1:26" x14ac:dyDescent="0.25">
      <c r="A40" s="20"/>
      <c r="B40" s="1169">
        <v>15</v>
      </c>
      <c r="C40" s="1209" t="s">
        <v>431</v>
      </c>
      <c r="D40" s="136" t="s">
        <v>73</v>
      </c>
      <c r="E40" s="137" t="s">
        <v>368</v>
      </c>
      <c r="F40" s="138" t="s">
        <v>74</v>
      </c>
      <c r="G40" s="139">
        <v>0.11</v>
      </c>
      <c r="H40" s="302">
        <v>1060</v>
      </c>
      <c r="I40" s="815" t="s">
        <v>4</v>
      </c>
      <c r="J40" s="303">
        <v>1396</v>
      </c>
      <c r="K40" s="303">
        <f>ROUND(+J40*1.26,0)</f>
        <v>1759</v>
      </c>
      <c r="L40" s="303">
        <f>+J40*1.8</f>
        <v>2512.8000000000002</v>
      </c>
      <c r="M40" s="303">
        <v>1834</v>
      </c>
      <c r="N40" s="303">
        <f t="shared" ref="N40:N73" si="19">ROUND(J40*0.93,0)</f>
        <v>1298</v>
      </c>
      <c r="O40" s="266" t="s">
        <v>4</v>
      </c>
      <c r="P40" s="20"/>
      <c r="Q40" s="75"/>
      <c r="R40" s="75"/>
      <c r="S40" s="75"/>
      <c r="T40" s="75"/>
      <c r="U40" s="75"/>
      <c r="V40" s="75"/>
      <c r="W40" s="75"/>
      <c r="X40" s="75"/>
      <c r="Y40" s="75"/>
      <c r="Z40" s="75"/>
    </row>
    <row r="41" spans="1:26" ht="21" customHeight="1" x14ac:dyDescent="0.25">
      <c r="A41" s="20"/>
      <c r="B41" s="1170"/>
      <c r="C41" s="1210"/>
      <c r="D41" s="113" t="s">
        <v>122</v>
      </c>
      <c r="E41" s="141" t="s">
        <v>624</v>
      </c>
      <c r="F41" s="126" t="s">
        <v>75</v>
      </c>
      <c r="G41" s="127">
        <v>0.11</v>
      </c>
      <c r="H41" s="307">
        <f t="shared" ref="H41:K41" si="20">ROUND(H40/2*1.1,0)</f>
        <v>583</v>
      </c>
      <c r="I41" s="817" t="s">
        <v>4</v>
      </c>
      <c r="J41" s="306">
        <f t="shared" si="20"/>
        <v>768</v>
      </c>
      <c r="K41" s="306">
        <f t="shared" si="20"/>
        <v>967</v>
      </c>
      <c r="L41" s="306">
        <f t="shared" ref="L41:M41" si="21">ROUND(L40/2*1.1,0)</f>
        <v>1382</v>
      </c>
      <c r="M41" s="306">
        <f t="shared" si="21"/>
        <v>1009</v>
      </c>
      <c r="N41" s="306">
        <f t="shared" si="19"/>
        <v>714</v>
      </c>
      <c r="O41" s="266" t="s">
        <v>4</v>
      </c>
      <c r="P41" s="20"/>
      <c r="Q41" s="75"/>
      <c r="R41" s="75"/>
      <c r="S41" s="75"/>
      <c r="T41" s="75"/>
      <c r="U41" s="75"/>
      <c r="V41" s="75"/>
      <c r="W41" s="75"/>
      <c r="X41" s="75"/>
      <c r="Y41" s="75"/>
      <c r="Z41" s="75"/>
    </row>
    <row r="42" spans="1:26" x14ac:dyDescent="0.25">
      <c r="A42" s="20"/>
      <c r="B42" s="1169">
        <v>16</v>
      </c>
      <c r="C42" s="1183" t="s">
        <v>432</v>
      </c>
      <c r="D42" s="142" t="s">
        <v>73</v>
      </c>
      <c r="E42" s="110" t="s">
        <v>368</v>
      </c>
      <c r="F42" s="123" t="s">
        <v>74</v>
      </c>
      <c r="G42" s="711">
        <v>0.16</v>
      </c>
      <c r="H42" s="302">
        <v>1497</v>
      </c>
      <c r="I42" s="815" t="s">
        <v>4</v>
      </c>
      <c r="J42" s="303">
        <v>1969</v>
      </c>
      <c r="K42" s="303">
        <f>ROUND(+J42*1.26,0)</f>
        <v>2481</v>
      </c>
      <c r="L42" s="303">
        <f>+J42*1.8</f>
        <v>3544.2000000000003</v>
      </c>
      <c r="M42" s="303">
        <v>2590</v>
      </c>
      <c r="N42" s="303">
        <f t="shared" si="19"/>
        <v>1831</v>
      </c>
      <c r="O42" s="266" t="s">
        <v>4</v>
      </c>
      <c r="P42" s="20"/>
      <c r="Q42" s="75"/>
      <c r="R42" s="75"/>
      <c r="S42" s="75"/>
      <c r="T42" s="75"/>
      <c r="U42" s="75"/>
      <c r="V42" s="75"/>
      <c r="W42" s="75"/>
      <c r="X42" s="75"/>
      <c r="Y42" s="75"/>
      <c r="Z42" s="75"/>
    </row>
    <row r="43" spans="1:26" ht="22.9" customHeight="1" x14ac:dyDescent="0.25">
      <c r="A43" s="20"/>
      <c r="B43" s="1170"/>
      <c r="C43" s="1183"/>
      <c r="D43" s="113" t="s">
        <v>122</v>
      </c>
      <c r="E43" s="141" t="s">
        <v>624</v>
      </c>
      <c r="F43" s="126" t="s">
        <v>75</v>
      </c>
      <c r="G43" s="127">
        <v>0.16</v>
      </c>
      <c r="H43" s="307">
        <f>ROUND(H42/2*1.1,0)</f>
        <v>823</v>
      </c>
      <c r="I43" s="817" t="s">
        <v>4</v>
      </c>
      <c r="J43" s="306">
        <f t="shared" ref="J43:K43" si="22">ROUND(J42/2*1.1,0)</f>
        <v>1083</v>
      </c>
      <c r="K43" s="306">
        <f t="shared" si="22"/>
        <v>1365</v>
      </c>
      <c r="L43" s="306">
        <f t="shared" ref="L43:M43" si="23">ROUND(L42/2*1.1,0)</f>
        <v>1949</v>
      </c>
      <c r="M43" s="306">
        <f t="shared" si="23"/>
        <v>1425</v>
      </c>
      <c r="N43" s="306">
        <f t="shared" si="19"/>
        <v>1007</v>
      </c>
      <c r="O43" s="266" t="s">
        <v>4</v>
      </c>
      <c r="P43" s="20"/>
      <c r="Q43" s="75"/>
      <c r="R43" s="75"/>
      <c r="S43" s="75"/>
      <c r="T43" s="75"/>
      <c r="U43" s="75"/>
      <c r="V43" s="75"/>
      <c r="W43" s="75"/>
      <c r="X43" s="75"/>
      <c r="Y43" s="75"/>
      <c r="Z43" s="75"/>
    </row>
    <row r="44" spans="1:26" x14ac:dyDescent="0.25">
      <c r="A44" s="20"/>
      <c r="B44" s="1169">
        <v>17</v>
      </c>
      <c r="C44" s="1181" t="s">
        <v>433</v>
      </c>
      <c r="D44" s="136" t="s">
        <v>73</v>
      </c>
      <c r="E44" s="110" t="s">
        <v>368</v>
      </c>
      <c r="F44" s="123" t="s">
        <v>74</v>
      </c>
      <c r="G44" s="711">
        <v>0.22</v>
      </c>
      <c r="H44" s="302">
        <v>2058</v>
      </c>
      <c r="I44" s="815" t="s">
        <v>4</v>
      </c>
      <c r="J44" s="303">
        <v>2707</v>
      </c>
      <c r="K44" s="303">
        <f>ROUND(+J44*1.26,0)</f>
        <v>3411</v>
      </c>
      <c r="L44" s="303">
        <f>+J44*1.8</f>
        <v>4872.6000000000004</v>
      </c>
      <c r="M44" s="303">
        <v>3559</v>
      </c>
      <c r="N44" s="303">
        <f t="shared" si="19"/>
        <v>2518</v>
      </c>
      <c r="O44" s="266" t="s">
        <v>4</v>
      </c>
      <c r="P44" s="20"/>
      <c r="Q44" s="75"/>
      <c r="R44" s="75"/>
      <c r="S44" s="75"/>
      <c r="T44" s="75"/>
      <c r="U44" s="75"/>
      <c r="V44" s="75"/>
      <c r="W44" s="75"/>
      <c r="X44" s="75"/>
      <c r="Y44" s="75"/>
      <c r="Z44" s="75"/>
    </row>
    <row r="45" spans="1:26" ht="20.45" customHeight="1" x14ac:dyDescent="0.25">
      <c r="A45" s="20"/>
      <c r="B45" s="1170"/>
      <c r="C45" s="1182"/>
      <c r="D45" s="113" t="s">
        <v>122</v>
      </c>
      <c r="E45" s="141" t="s">
        <v>624</v>
      </c>
      <c r="F45" s="126" t="s">
        <v>75</v>
      </c>
      <c r="G45" s="127">
        <v>0.22</v>
      </c>
      <c r="H45" s="307">
        <f t="shared" ref="H45:K45" si="24">ROUND(H44/2*1.1,0)</f>
        <v>1132</v>
      </c>
      <c r="I45" s="817" t="s">
        <v>4</v>
      </c>
      <c r="J45" s="306">
        <f t="shared" si="24"/>
        <v>1489</v>
      </c>
      <c r="K45" s="306">
        <f t="shared" si="24"/>
        <v>1876</v>
      </c>
      <c r="L45" s="306">
        <f t="shared" ref="L45:M45" si="25">ROUND(L44/2*1.1,0)</f>
        <v>2680</v>
      </c>
      <c r="M45" s="306">
        <f t="shared" si="25"/>
        <v>1957</v>
      </c>
      <c r="N45" s="306">
        <f t="shared" si="19"/>
        <v>1385</v>
      </c>
      <c r="O45" s="266" t="s">
        <v>4</v>
      </c>
      <c r="P45" s="20"/>
      <c r="Q45" s="75"/>
      <c r="R45" s="75"/>
      <c r="S45" s="75"/>
      <c r="T45" s="75"/>
      <c r="U45" s="75"/>
      <c r="V45" s="75"/>
      <c r="W45" s="75"/>
      <c r="X45" s="75"/>
      <c r="Y45" s="75"/>
      <c r="Z45" s="75"/>
    </row>
    <row r="46" spans="1:26" x14ac:dyDescent="0.25">
      <c r="A46" s="20"/>
      <c r="B46" s="1169">
        <v>18</v>
      </c>
      <c r="C46" s="1183" t="s">
        <v>434</v>
      </c>
      <c r="D46" s="142" t="s">
        <v>73</v>
      </c>
      <c r="E46" s="110" t="s">
        <v>368</v>
      </c>
      <c r="F46" s="123" t="s">
        <v>74</v>
      </c>
      <c r="G46" s="711">
        <v>0.27</v>
      </c>
      <c r="H46" s="302">
        <v>2397</v>
      </c>
      <c r="I46" s="815" t="s">
        <v>4</v>
      </c>
      <c r="J46" s="303">
        <v>3283</v>
      </c>
      <c r="K46" s="303">
        <f>ROUND(+J46*1.26,0)</f>
        <v>4137</v>
      </c>
      <c r="L46" s="303">
        <f>+J46*1.8</f>
        <v>5909.4000000000005</v>
      </c>
      <c r="M46" s="303">
        <v>4314</v>
      </c>
      <c r="N46" s="303">
        <f t="shared" si="19"/>
        <v>3053</v>
      </c>
      <c r="O46" s="266" t="s">
        <v>4</v>
      </c>
      <c r="P46" s="20"/>
      <c r="Q46" s="75"/>
      <c r="R46" s="75"/>
      <c r="S46" s="75"/>
      <c r="T46" s="75"/>
      <c r="U46" s="75"/>
      <c r="V46" s="75"/>
      <c r="W46" s="75"/>
      <c r="X46" s="75"/>
      <c r="Y46" s="75"/>
      <c r="Z46" s="75"/>
    </row>
    <row r="47" spans="1:26" ht="25.15" customHeight="1" x14ac:dyDescent="0.25">
      <c r="A47" s="20"/>
      <c r="B47" s="1170"/>
      <c r="C47" s="1183"/>
      <c r="D47" s="113" t="s">
        <v>122</v>
      </c>
      <c r="E47" s="141" t="s">
        <v>624</v>
      </c>
      <c r="F47" s="126" t="s">
        <v>75</v>
      </c>
      <c r="G47" s="127">
        <v>0.27</v>
      </c>
      <c r="H47" s="307">
        <f t="shared" ref="H47:K47" si="26">ROUND(H46/2*1.1,0)</f>
        <v>1318</v>
      </c>
      <c r="I47" s="817" t="s">
        <v>4</v>
      </c>
      <c r="J47" s="306">
        <f t="shared" si="26"/>
        <v>1806</v>
      </c>
      <c r="K47" s="306">
        <f t="shared" si="26"/>
        <v>2275</v>
      </c>
      <c r="L47" s="306">
        <f t="shared" ref="L47:M47" si="27">ROUND(L46/2*1.1,0)</f>
        <v>3250</v>
      </c>
      <c r="M47" s="306">
        <f t="shared" si="27"/>
        <v>2373</v>
      </c>
      <c r="N47" s="306">
        <f t="shared" si="19"/>
        <v>1680</v>
      </c>
      <c r="O47" s="266" t="s">
        <v>4</v>
      </c>
      <c r="P47" s="20"/>
      <c r="Q47" s="75"/>
      <c r="R47" s="75"/>
      <c r="S47" s="75"/>
      <c r="T47" s="75"/>
      <c r="U47" s="75"/>
      <c r="V47" s="75"/>
      <c r="W47" s="75"/>
      <c r="X47" s="75"/>
      <c r="Y47" s="75"/>
      <c r="Z47" s="75"/>
    </row>
    <row r="48" spans="1:26" x14ac:dyDescent="0.25">
      <c r="A48" s="20"/>
      <c r="B48" s="1169">
        <v>19</v>
      </c>
      <c r="C48" s="1181" t="s">
        <v>435</v>
      </c>
      <c r="D48" s="136" t="s">
        <v>73</v>
      </c>
      <c r="E48" s="110" t="s">
        <v>368</v>
      </c>
      <c r="F48" s="123" t="s">
        <v>74</v>
      </c>
      <c r="G48" s="711">
        <v>0.32</v>
      </c>
      <c r="H48" s="302">
        <v>2968</v>
      </c>
      <c r="I48" s="815" t="s">
        <v>4</v>
      </c>
      <c r="J48" s="303">
        <v>3907</v>
      </c>
      <c r="K48" s="303">
        <f>ROUND(+J48*1.26,0)</f>
        <v>4923</v>
      </c>
      <c r="L48" s="303">
        <f>+J48*1.8</f>
        <v>7032.6</v>
      </c>
      <c r="M48" s="303">
        <v>5133</v>
      </c>
      <c r="N48" s="303">
        <f t="shared" si="19"/>
        <v>3634</v>
      </c>
      <c r="O48" s="266" t="s">
        <v>4</v>
      </c>
      <c r="P48" s="20"/>
      <c r="Q48" s="75"/>
      <c r="R48" s="75"/>
      <c r="S48" s="75"/>
      <c r="T48" s="75"/>
      <c r="U48" s="75"/>
      <c r="V48" s="75"/>
      <c r="W48" s="75"/>
      <c r="X48" s="75"/>
      <c r="Y48" s="75"/>
      <c r="Z48" s="75"/>
    </row>
    <row r="49" spans="1:26" ht="24" customHeight="1" x14ac:dyDescent="0.25">
      <c r="A49" s="20"/>
      <c r="B49" s="1170"/>
      <c r="C49" s="1182"/>
      <c r="D49" s="113" t="s">
        <v>122</v>
      </c>
      <c r="E49" s="141" t="s">
        <v>624</v>
      </c>
      <c r="F49" s="126" t="s">
        <v>75</v>
      </c>
      <c r="G49" s="127">
        <v>0.32</v>
      </c>
      <c r="H49" s="307">
        <f t="shared" ref="H49:K51" si="28">ROUND(H48/2*1.1,0)</f>
        <v>1632</v>
      </c>
      <c r="I49" s="817" t="s">
        <v>4</v>
      </c>
      <c r="J49" s="306">
        <f t="shared" si="28"/>
        <v>2149</v>
      </c>
      <c r="K49" s="305">
        <f t="shared" si="28"/>
        <v>2708</v>
      </c>
      <c r="L49" s="306">
        <f>ROUND(L48/2*1.1,0)</f>
        <v>3868</v>
      </c>
      <c r="M49" s="306">
        <f t="shared" ref="L49:M51" si="29">ROUND(M48/2*1.1,0)</f>
        <v>2823</v>
      </c>
      <c r="N49" s="306">
        <f>ROUND(J49*0.93,0)</f>
        <v>1999</v>
      </c>
      <c r="O49" s="266" t="s">
        <v>4</v>
      </c>
      <c r="P49" s="20"/>
      <c r="Q49" s="75"/>
      <c r="R49" s="75"/>
      <c r="S49" s="75"/>
      <c r="T49" s="75"/>
      <c r="U49" s="75"/>
      <c r="V49" s="75"/>
      <c r="W49" s="75"/>
      <c r="X49" s="75"/>
      <c r="Y49" s="75"/>
      <c r="Z49" s="75"/>
    </row>
    <row r="50" spans="1:26" x14ac:dyDescent="0.25">
      <c r="A50" s="20"/>
      <c r="B50" s="1169">
        <v>20</v>
      </c>
      <c r="C50" s="1181" t="s">
        <v>758</v>
      </c>
      <c r="D50" s="136" t="s">
        <v>73</v>
      </c>
      <c r="E50" s="110" t="s">
        <v>368</v>
      </c>
      <c r="F50" s="717" t="s">
        <v>74</v>
      </c>
      <c r="G50" s="718">
        <v>0.08</v>
      </c>
      <c r="H50" s="719">
        <v>385</v>
      </c>
      <c r="I50" s="820" t="s">
        <v>4</v>
      </c>
      <c r="J50" s="303">
        <v>498</v>
      </c>
      <c r="K50" s="303">
        <v>557</v>
      </c>
      <c r="L50" s="720">
        <f>+J50*1.8</f>
        <v>896.4</v>
      </c>
      <c r="M50" s="303">
        <v>604</v>
      </c>
      <c r="N50" s="720" t="s">
        <v>4</v>
      </c>
      <c r="O50" s="721" t="s">
        <v>4</v>
      </c>
      <c r="P50" s="20"/>
      <c r="Q50" s="75"/>
      <c r="R50" s="75"/>
      <c r="S50" s="75"/>
      <c r="T50" s="75"/>
      <c r="U50" s="75"/>
      <c r="V50" s="75"/>
      <c r="W50" s="75"/>
      <c r="X50" s="75"/>
      <c r="Y50" s="75"/>
      <c r="Z50" s="75"/>
    </row>
    <row r="51" spans="1:26" ht="24" customHeight="1" x14ac:dyDescent="0.25">
      <c r="A51" s="20"/>
      <c r="B51" s="1170"/>
      <c r="C51" s="1182"/>
      <c r="D51" s="113" t="s">
        <v>122</v>
      </c>
      <c r="E51" s="141" t="s">
        <v>624</v>
      </c>
      <c r="F51" s="722" t="s">
        <v>75</v>
      </c>
      <c r="G51" s="718">
        <v>0.08</v>
      </c>
      <c r="H51" s="307">
        <f t="shared" si="28"/>
        <v>212</v>
      </c>
      <c r="I51" s="817" t="s">
        <v>4</v>
      </c>
      <c r="J51" s="306">
        <f t="shared" si="28"/>
        <v>274</v>
      </c>
      <c r="K51" s="305">
        <f t="shared" si="28"/>
        <v>306</v>
      </c>
      <c r="L51" s="306">
        <f t="shared" si="29"/>
        <v>493</v>
      </c>
      <c r="M51" s="306">
        <f t="shared" si="29"/>
        <v>332</v>
      </c>
      <c r="N51" s="720" t="s">
        <v>4</v>
      </c>
      <c r="O51" s="266" t="s">
        <v>4</v>
      </c>
      <c r="P51" s="20"/>
      <c r="Q51" s="75"/>
      <c r="R51" s="75"/>
      <c r="S51" s="75"/>
      <c r="T51" s="75"/>
      <c r="U51" s="75"/>
      <c r="V51" s="75"/>
      <c r="W51" s="75"/>
      <c r="X51" s="75"/>
      <c r="Y51" s="75"/>
      <c r="Z51" s="75"/>
    </row>
    <row r="52" spans="1:26" x14ac:dyDescent="0.25">
      <c r="A52" s="20"/>
      <c r="B52" s="1169">
        <v>21</v>
      </c>
      <c r="C52" s="1183" t="s">
        <v>436</v>
      </c>
      <c r="D52" s="142" t="s">
        <v>73</v>
      </c>
      <c r="E52" s="125" t="s">
        <v>368</v>
      </c>
      <c r="F52" s="123" t="s">
        <v>74</v>
      </c>
      <c r="G52" s="711">
        <v>0.23699999999999999</v>
      </c>
      <c r="H52" s="302">
        <v>1497</v>
      </c>
      <c r="I52" s="815" t="s">
        <v>4</v>
      </c>
      <c r="J52" s="303">
        <v>1969</v>
      </c>
      <c r="K52" s="303">
        <f>ROUND(+J52*1.26,0)</f>
        <v>2481</v>
      </c>
      <c r="L52" s="303">
        <f>+J52*1.8</f>
        <v>3544.2000000000003</v>
      </c>
      <c r="M52" s="303">
        <v>2590</v>
      </c>
      <c r="N52" s="303">
        <f t="shared" si="19"/>
        <v>1831</v>
      </c>
      <c r="O52" s="266" t="s">
        <v>4</v>
      </c>
      <c r="P52" s="20"/>
      <c r="Q52" s="75"/>
      <c r="R52" s="75"/>
      <c r="S52" s="75"/>
      <c r="T52" s="75"/>
      <c r="U52" s="75"/>
      <c r="V52" s="75"/>
      <c r="W52" s="75"/>
      <c r="X52" s="75"/>
      <c r="Y52" s="75"/>
      <c r="Z52" s="75"/>
    </row>
    <row r="53" spans="1:26" ht="25.9" customHeight="1" x14ac:dyDescent="0.25">
      <c r="A53" s="20"/>
      <c r="B53" s="1170"/>
      <c r="C53" s="1183"/>
      <c r="D53" s="113" t="s">
        <v>122</v>
      </c>
      <c r="E53" s="141" t="s">
        <v>199</v>
      </c>
      <c r="F53" s="126" t="s">
        <v>75</v>
      </c>
      <c r="G53" s="127">
        <v>0.23699999999999999</v>
      </c>
      <c r="H53" s="696">
        <f t="shared" ref="H53:K53" si="30">ROUND(H52/2*1.1,0)</f>
        <v>823</v>
      </c>
      <c r="I53" s="818" t="s">
        <v>4</v>
      </c>
      <c r="J53" s="697">
        <f t="shared" si="30"/>
        <v>1083</v>
      </c>
      <c r="K53" s="305">
        <f t="shared" si="30"/>
        <v>1365</v>
      </c>
      <c r="L53" s="697">
        <f t="shared" ref="L53:M53" si="31">ROUND(L52/2*1.1,0)</f>
        <v>1949</v>
      </c>
      <c r="M53" s="697">
        <f t="shared" si="31"/>
        <v>1425</v>
      </c>
      <c r="N53" s="697">
        <f t="shared" si="19"/>
        <v>1007</v>
      </c>
      <c r="O53" s="266" t="s">
        <v>4</v>
      </c>
      <c r="P53" s="20"/>
      <c r="Q53" s="75"/>
      <c r="R53" s="75"/>
      <c r="S53" s="75"/>
      <c r="T53" s="75"/>
      <c r="U53" s="75"/>
      <c r="V53" s="75"/>
      <c r="W53" s="75"/>
      <c r="X53" s="75"/>
      <c r="Y53" s="75"/>
      <c r="Z53" s="75"/>
    </row>
    <row r="54" spans="1:26" x14ac:dyDescent="0.25">
      <c r="A54" s="20"/>
      <c r="B54" s="1169">
        <v>22</v>
      </c>
      <c r="C54" s="1181" t="s">
        <v>437</v>
      </c>
      <c r="D54" s="142" t="s">
        <v>73</v>
      </c>
      <c r="E54" s="110" t="s">
        <v>368</v>
      </c>
      <c r="F54" s="123" t="s">
        <v>74</v>
      </c>
      <c r="G54" s="711">
        <v>0.23699999999999999</v>
      </c>
      <c r="H54" s="302">
        <v>1497</v>
      </c>
      <c r="I54" s="815" t="s">
        <v>4</v>
      </c>
      <c r="J54" s="303">
        <v>1969</v>
      </c>
      <c r="K54" s="303">
        <f>ROUND(+J54*1.26,0)</f>
        <v>2481</v>
      </c>
      <c r="L54" s="303">
        <f>+J54*1.8</f>
        <v>3544.2000000000003</v>
      </c>
      <c r="M54" s="303">
        <v>2590</v>
      </c>
      <c r="N54" s="303">
        <f t="shared" si="19"/>
        <v>1831</v>
      </c>
      <c r="O54" s="266" t="s">
        <v>4</v>
      </c>
      <c r="P54" s="20"/>
      <c r="Q54" s="75"/>
      <c r="R54" s="75"/>
      <c r="S54" s="75"/>
      <c r="T54" s="75"/>
      <c r="U54" s="75"/>
      <c r="V54" s="75"/>
      <c r="W54" s="75"/>
      <c r="X54" s="75"/>
      <c r="Y54" s="75"/>
      <c r="Z54" s="75"/>
    </row>
    <row r="55" spans="1:26" ht="20.45" customHeight="1" x14ac:dyDescent="0.25">
      <c r="A55" s="20"/>
      <c r="B55" s="1170"/>
      <c r="C55" s="1182"/>
      <c r="D55" s="113" t="s">
        <v>122</v>
      </c>
      <c r="E55" s="141" t="s">
        <v>199</v>
      </c>
      <c r="F55" s="126" t="s">
        <v>75</v>
      </c>
      <c r="G55" s="127">
        <v>0.23699999999999999</v>
      </c>
      <c r="H55" s="696">
        <f t="shared" ref="H55:J55" si="32">ROUND(H54/2*1.1,0)</f>
        <v>823</v>
      </c>
      <c r="I55" s="818" t="s">
        <v>4</v>
      </c>
      <c r="J55" s="697">
        <f t="shared" si="32"/>
        <v>1083</v>
      </c>
      <c r="K55" s="305">
        <f>ROUND(K54/2*1.1,0)</f>
        <v>1365</v>
      </c>
      <c r="L55" s="697">
        <f t="shared" ref="L55" si="33">ROUND(L54/2*1.1,0)</f>
        <v>1949</v>
      </c>
      <c r="M55" s="697">
        <f>ROUND(M54/2*1.1,0)</f>
        <v>1425</v>
      </c>
      <c r="N55" s="697">
        <f t="shared" si="19"/>
        <v>1007</v>
      </c>
      <c r="O55" s="266" t="s">
        <v>4</v>
      </c>
      <c r="P55" s="20"/>
      <c r="Q55" s="75"/>
      <c r="R55" s="75"/>
      <c r="S55" s="75"/>
      <c r="T55" s="75"/>
      <c r="U55" s="75"/>
      <c r="V55" s="75"/>
      <c r="W55" s="75"/>
      <c r="X55" s="75"/>
      <c r="Y55" s="75"/>
      <c r="Z55" s="75"/>
    </row>
    <row r="56" spans="1:26" x14ac:dyDescent="0.25">
      <c r="A56" s="20"/>
      <c r="B56" s="1169">
        <v>23</v>
      </c>
      <c r="C56" s="1181" t="s">
        <v>438</v>
      </c>
      <c r="D56" s="142" t="s">
        <v>73</v>
      </c>
      <c r="E56" s="110" t="s">
        <v>368</v>
      </c>
      <c r="F56" s="123" t="s">
        <v>74</v>
      </c>
      <c r="G56" s="711">
        <v>0.27200000000000002</v>
      </c>
      <c r="H56" s="302">
        <v>1870</v>
      </c>
      <c r="I56" s="815" t="s">
        <v>4</v>
      </c>
      <c r="J56" s="303">
        <v>1969</v>
      </c>
      <c r="K56" s="303">
        <f>ROUND(+J56*1.26,0)</f>
        <v>2481</v>
      </c>
      <c r="L56" s="303">
        <f>+J56*1.8</f>
        <v>3544.2000000000003</v>
      </c>
      <c r="M56" s="303">
        <v>3235</v>
      </c>
      <c r="N56" s="303">
        <f t="shared" si="19"/>
        <v>1831</v>
      </c>
      <c r="O56" s="266" t="s">
        <v>4</v>
      </c>
      <c r="P56" s="20"/>
      <c r="Q56" s="75"/>
      <c r="R56" s="75"/>
      <c r="S56" s="75"/>
      <c r="T56" s="75"/>
      <c r="U56" s="75"/>
      <c r="V56" s="75"/>
      <c r="W56" s="75"/>
      <c r="X56" s="75"/>
      <c r="Y56" s="75"/>
      <c r="Z56" s="75"/>
    </row>
    <row r="57" spans="1:26" ht="23.45" customHeight="1" x14ac:dyDescent="0.25">
      <c r="A57" s="20"/>
      <c r="B57" s="1170"/>
      <c r="C57" s="1182"/>
      <c r="D57" s="113" t="s">
        <v>122</v>
      </c>
      <c r="E57" s="141" t="s">
        <v>199</v>
      </c>
      <c r="F57" s="126" t="s">
        <v>75</v>
      </c>
      <c r="G57" s="127">
        <v>0.27200000000000002</v>
      </c>
      <c r="H57" s="304">
        <f t="shared" ref="H57:K57" si="34">ROUND(H56/2*1.1,0)</f>
        <v>1029</v>
      </c>
      <c r="I57" s="816" t="s">
        <v>4</v>
      </c>
      <c r="J57" s="310">
        <f t="shared" si="34"/>
        <v>1083</v>
      </c>
      <c r="K57" s="305">
        <f t="shared" si="34"/>
        <v>1365</v>
      </c>
      <c r="L57" s="310">
        <f t="shared" ref="L57:M57" si="35">ROUND(L56/2*1.1,0)</f>
        <v>1949</v>
      </c>
      <c r="M57" s="310">
        <f t="shared" si="35"/>
        <v>1779</v>
      </c>
      <c r="N57" s="310">
        <f t="shared" si="19"/>
        <v>1007</v>
      </c>
      <c r="O57" s="266" t="s">
        <v>4</v>
      </c>
      <c r="P57" s="20"/>
      <c r="Q57" s="75"/>
      <c r="R57" s="75"/>
      <c r="S57" s="75"/>
      <c r="T57" s="75"/>
      <c r="U57" s="75"/>
      <c r="V57" s="75"/>
      <c r="W57" s="75"/>
      <c r="X57" s="75"/>
      <c r="Y57" s="75"/>
      <c r="Z57" s="75"/>
    </row>
    <row r="58" spans="1:26" x14ac:dyDescent="0.25">
      <c r="A58" s="20"/>
      <c r="B58" s="1169">
        <v>24</v>
      </c>
      <c r="C58" s="1183" t="s">
        <v>439</v>
      </c>
      <c r="D58" s="142" t="s">
        <v>73</v>
      </c>
      <c r="E58" s="110" t="s">
        <v>368</v>
      </c>
      <c r="F58" s="123" t="s">
        <v>74</v>
      </c>
      <c r="G58" s="711">
        <v>0.28699999999999998</v>
      </c>
      <c r="H58" s="302">
        <v>1869</v>
      </c>
      <c r="I58" s="815" t="s">
        <v>4</v>
      </c>
      <c r="J58" s="303">
        <f>J56</f>
        <v>1969</v>
      </c>
      <c r="K58" s="303">
        <f>ROUND(+J58*1.26,0)</f>
        <v>2481</v>
      </c>
      <c r="L58" s="303">
        <f>+J58*1.8</f>
        <v>3544.2000000000003</v>
      </c>
      <c r="M58" s="303">
        <v>3235</v>
      </c>
      <c r="N58" s="303">
        <f t="shared" si="19"/>
        <v>1831</v>
      </c>
      <c r="O58" s="266" t="s">
        <v>4</v>
      </c>
      <c r="P58" s="20"/>
      <c r="Q58" s="75"/>
      <c r="R58" s="75"/>
      <c r="S58" s="75"/>
      <c r="T58" s="75"/>
      <c r="U58" s="75"/>
      <c r="V58" s="75"/>
      <c r="W58" s="75"/>
      <c r="X58" s="75"/>
      <c r="Y58" s="75"/>
      <c r="Z58" s="75"/>
    </row>
    <row r="59" spans="1:26" ht="19.149999999999999" customHeight="1" x14ac:dyDescent="0.25">
      <c r="A59" s="20"/>
      <c r="B59" s="1170"/>
      <c r="C59" s="1182"/>
      <c r="D59" s="113" t="s">
        <v>122</v>
      </c>
      <c r="E59" s="141" t="s">
        <v>199</v>
      </c>
      <c r="F59" s="126" t="s">
        <v>75</v>
      </c>
      <c r="G59" s="127">
        <v>0.28699999999999998</v>
      </c>
      <c r="H59" s="304">
        <f t="shared" ref="H59:K59" si="36">ROUND(H58/2*1.1,0)</f>
        <v>1028</v>
      </c>
      <c r="I59" s="816" t="s">
        <v>4</v>
      </c>
      <c r="J59" s="310">
        <f t="shared" si="36"/>
        <v>1083</v>
      </c>
      <c r="K59" s="310">
        <f t="shared" si="36"/>
        <v>1365</v>
      </c>
      <c r="L59" s="310">
        <f t="shared" ref="L59:M59" si="37">ROUND(L58/2*1.1,0)</f>
        <v>1949</v>
      </c>
      <c r="M59" s="310">
        <f t="shared" si="37"/>
        <v>1779</v>
      </c>
      <c r="N59" s="310">
        <f t="shared" si="19"/>
        <v>1007</v>
      </c>
      <c r="O59" s="266" t="s">
        <v>4</v>
      </c>
      <c r="P59" s="20"/>
      <c r="Q59" s="75"/>
      <c r="R59" s="75"/>
      <c r="S59" s="75"/>
      <c r="T59" s="75"/>
      <c r="U59" s="75"/>
      <c r="V59" s="75"/>
      <c r="W59" s="75"/>
      <c r="X59" s="75"/>
      <c r="Y59" s="75"/>
      <c r="Z59" s="75"/>
    </row>
    <row r="60" spans="1:26" x14ac:dyDescent="0.25">
      <c r="A60" s="20"/>
      <c r="B60" s="1169">
        <v>25</v>
      </c>
      <c r="C60" s="1183" t="s">
        <v>440</v>
      </c>
      <c r="D60" s="136" t="s">
        <v>73</v>
      </c>
      <c r="E60" s="137" t="s">
        <v>368</v>
      </c>
      <c r="F60" s="143" t="s">
        <v>74</v>
      </c>
      <c r="G60" s="144">
        <v>0.32300000000000001</v>
      </c>
      <c r="H60" s="302">
        <v>2245</v>
      </c>
      <c r="I60" s="815" t="s">
        <v>4</v>
      </c>
      <c r="J60" s="303">
        <v>2953</v>
      </c>
      <c r="K60" s="303">
        <f>ROUND(+J60*1.26,0)</f>
        <v>3721</v>
      </c>
      <c r="L60" s="303">
        <f>+J60*1.8</f>
        <v>5315.4000000000005</v>
      </c>
      <c r="M60" s="303">
        <v>3882</v>
      </c>
      <c r="N60" s="303">
        <f t="shared" si="19"/>
        <v>2746</v>
      </c>
      <c r="O60" s="266" t="s">
        <v>4</v>
      </c>
      <c r="P60" s="20"/>
      <c r="Q60" s="75"/>
      <c r="R60" s="75"/>
      <c r="S60" s="75"/>
      <c r="T60" s="75"/>
      <c r="U60" s="75"/>
      <c r="V60" s="75"/>
      <c r="W60" s="75"/>
      <c r="X60" s="75"/>
      <c r="Y60" s="75"/>
      <c r="Z60" s="75"/>
    </row>
    <row r="61" spans="1:26" ht="22.15" customHeight="1" x14ac:dyDescent="0.25">
      <c r="A61" s="20"/>
      <c r="B61" s="1170"/>
      <c r="C61" s="1183"/>
      <c r="D61" s="113" t="s">
        <v>122</v>
      </c>
      <c r="E61" s="141" t="s">
        <v>199</v>
      </c>
      <c r="F61" s="126" t="s">
        <v>75</v>
      </c>
      <c r="G61" s="127">
        <v>0.32300000000000001</v>
      </c>
      <c r="H61" s="307">
        <f t="shared" ref="H61:K61" si="38">ROUND(H60/2*1.1,0)</f>
        <v>1235</v>
      </c>
      <c r="I61" s="817" t="s">
        <v>4</v>
      </c>
      <c r="J61" s="306">
        <f t="shared" si="38"/>
        <v>1624</v>
      </c>
      <c r="K61" s="306">
        <f t="shared" si="38"/>
        <v>2047</v>
      </c>
      <c r="L61" s="306">
        <f t="shared" ref="L61:M61" si="39">ROUND(L60/2*1.1,0)</f>
        <v>2923</v>
      </c>
      <c r="M61" s="306">
        <f t="shared" si="39"/>
        <v>2135</v>
      </c>
      <c r="N61" s="306">
        <f t="shared" si="19"/>
        <v>1510</v>
      </c>
      <c r="O61" s="266" t="s">
        <v>4</v>
      </c>
      <c r="P61" s="20"/>
      <c r="Q61" s="75"/>
      <c r="R61" s="75"/>
      <c r="S61" s="75"/>
      <c r="T61" s="75"/>
      <c r="U61" s="75"/>
      <c r="V61" s="75"/>
      <c r="W61" s="75"/>
      <c r="X61" s="75"/>
      <c r="Y61" s="75"/>
      <c r="Z61" s="75"/>
    </row>
    <row r="62" spans="1:26" x14ac:dyDescent="0.25">
      <c r="A62" s="20"/>
      <c r="B62" s="1169">
        <v>26</v>
      </c>
      <c r="C62" s="1181" t="s">
        <v>441</v>
      </c>
      <c r="D62" s="132" t="s">
        <v>73</v>
      </c>
      <c r="E62" s="125" t="s">
        <v>368</v>
      </c>
      <c r="F62" s="145" t="s">
        <v>74</v>
      </c>
      <c r="G62" s="146">
        <v>0.33700000000000002</v>
      </c>
      <c r="H62" s="302">
        <f>H60</f>
        <v>2245</v>
      </c>
      <c r="I62" s="815" t="s">
        <v>4</v>
      </c>
      <c r="J62" s="303">
        <f>J60</f>
        <v>2953</v>
      </c>
      <c r="K62" s="303">
        <f>ROUND(+J62*1.26,0)</f>
        <v>3721</v>
      </c>
      <c r="L62" s="303">
        <f>+J62*1.8</f>
        <v>5315.4000000000005</v>
      </c>
      <c r="M62" s="303">
        <v>3882</v>
      </c>
      <c r="N62" s="303">
        <f t="shared" si="19"/>
        <v>2746</v>
      </c>
      <c r="O62" s="266" t="s">
        <v>4</v>
      </c>
      <c r="P62" s="20"/>
      <c r="Q62" s="75"/>
      <c r="R62" s="75"/>
      <c r="S62" s="75"/>
      <c r="T62" s="75"/>
      <c r="U62" s="75"/>
      <c r="V62" s="75"/>
      <c r="W62" s="75"/>
      <c r="X62" s="75"/>
      <c r="Y62" s="75"/>
      <c r="Z62" s="75"/>
    </row>
    <row r="63" spans="1:26" ht="19.899999999999999" customHeight="1" x14ac:dyDescent="0.25">
      <c r="A63" s="20"/>
      <c r="B63" s="1170"/>
      <c r="C63" s="1182"/>
      <c r="D63" s="113" t="s">
        <v>122</v>
      </c>
      <c r="E63" s="135" t="s">
        <v>199</v>
      </c>
      <c r="F63" s="123" t="s">
        <v>75</v>
      </c>
      <c r="G63" s="711">
        <v>0.33700000000000002</v>
      </c>
      <c r="H63" s="307">
        <f t="shared" ref="H63:K63" si="40">ROUND(H62/2*1.1,0)</f>
        <v>1235</v>
      </c>
      <c r="I63" s="817" t="s">
        <v>4</v>
      </c>
      <c r="J63" s="306">
        <f t="shared" si="40"/>
        <v>1624</v>
      </c>
      <c r="K63" s="306">
        <f t="shared" si="40"/>
        <v>2047</v>
      </c>
      <c r="L63" s="306">
        <f t="shared" ref="L63:M63" si="41">ROUND(L62/2*1.1,0)</f>
        <v>2923</v>
      </c>
      <c r="M63" s="306">
        <f t="shared" si="41"/>
        <v>2135</v>
      </c>
      <c r="N63" s="306">
        <f t="shared" si="19"/>
        <v>1510</v>
      </c>
      <c r="O63" s="266" t="s">
        <v>4</v>
      </c>
      <c r="P63" s="20"/>
      <c r="Q63" s="75"/>
      <c r="R63" s="75"/>
      <c r="S63" s="75"/>
      <c r="T63" s="75"/>
      <c r="U63" s="75"/>
      <c r="V63" s="75"/>
      <c r="W63" s="75"/>
      <c r="X63" s="75"/>
      <c r="Y63" s="75"/>
      <c r="Z63" s="75"/>
    </row>
    <row r="64" spans="1:26" x14ac:dyDescent="0.25">
      <c r="A64" s="20"/>
      <c r="B64" s="1169">
        <v>27</v>
      </c>
      <c r="C64" s="1183" t="s">
        <v>442</v>
      </c>
      <c r="D64" s="124" t="s">
        <v>73</v>
      </c>
      <c r="E64" s="125" t="s">
        <v>368</v>
      </c>
      <c r="F64" s="126" t="s">
        <v>74</v>
      </c>
      <c r="G64" s="127">
        <v>0.372</v>
      </c>
      <c r="H64" s="302">
        <v>2494</v>
      </c>
      <c r="I64" s="815" t="s">
        <v>4</v>
      </c>
      <c r="J64" s="303">
        <v>3283</v>
      </c>
      <c r="K64" s="303">
        <f>ROUND(+J64*1.26,0)</f>
        <v>4137</v>
      </c>
      <c r="L64" s="303">
        <f>+J64*1.8</f>
        <v>5909.4000000000005</v>
      </c>
      <c r="M64" s="303">
        <v>4314</v>
      </c>
      <c r="N64" s="303">
        <f t="shared" si="19"/>
        <v>3053</v>
      </c>
      <c r="O64" s="266" t="s">
        <v>4</v>
      </c>
      <c r="P64" s="20"/>
      <c r="Q64" s="75"/>
      <c r="R64" s="75"/>
      <c r="S64" s="75"/>
      <c r="T64" s="75"/>
      <c r="U64" s="75"/>
      <c r="V64" s="75"/>
      <c r="W64" s="75"/>
      <c r="X64" s="75"/>
      <c r="Y64" s="75"/>
      <c r="Z64" s="75"/>
    </row>
    <row r="65" spans="1:26" ht="16.5" x14ac:dyDescent="0.25">
      <c r="A65" s="20"/>
      <c r="B65" s="1170"/>
      <c r="C65" s="1182"/>
      <c r="D65" s="113" t="s">
        <v>122</v>
      </c>
      <c r="E65" s="135" t="s">
        <v>199</v>
      </c>
      <c r="F65" s="123" t="s">
        <v>75</v>
      </c>
      <c r="G65" s="711">
        <v>0.372</v>
      </c>
      <c r="H65" s="307">
        <f t="shared" ref="H65:K65" si="42">ROUND(H64/2*1.1,0)</f>
        <v>1372</v>
      </c>
      <c r="I65" s="817" t="s">
        <v>4</v>
      </c>
      <c r="J65" s="306">
        <f t="shared" si="42"/>
        <v>1806</v>
      </c>
      <c r="K65" s="306">
        <f t="shared" si="42"/>
        <v>2275</v>
      </c>
      <c r="L65" s="306">
        <f t="shared" ref="L65:M65" si="43">ROUND(L64/2*1.1,0)</f>
        <v>3250</v>
      </c>
      <c r="M65" s="306">
        <f t="shared" si="43"/>
        <v>2373</v>
      </c>
      <c r="N65" s="306">
        <f t="shared" si="19"/>
        <v>1680</v>
      </c>
      <c r="O65" s="266" t="s">
        <v>4</v>
      </c>
      <c r="P65" s="20"/>
      <c r="Q65" s="75"/>
      <c r="R65" s="75"/>
      <c r="S65" s="75"/>
      <c r="T65" s="75"/>
      <c r="U65" s="75"/>
      <c r="V65" s="75"/>
      <c r="W65" s="75"/>
      <c r="X65" s="75"/>
      <c r="Y65" s="75"/>
      <c r="Z65" s="75"/>
    </row>
    <row r="66" spans="1:26" x14ac:dyDescent="0.25">
      <c r="A66" s="20"/>
      <c r="B66" s="1169">
        <v>28</v>
      </c>
      <c r="C66" s="1183" t="s">
        <v>443</v>
      </c>
      <c r="D66" s="147" t="s">
        <v>73</v>
      </c>
      <c r="E66" s="148" t="s">
        <v>368</v>
      </c>
      <c r="F66" s="143" t="s">
        <v>74</v>
      </c>
      <c r="G66" s="144">
        <v>0.38700000000000001</v>
      </c>
      <c r="H66" s="302">
        <v>2618</v>
      </c>
      <c r="I66" s="815" t="s">
        <v>4</v>
      </c>
      <c r="J66" s="303">
        <v>3611</v>
      </c>
      <c r="K66" s="303">
        <f>ROUND(+J66*1.26,0)</f>
        <v>4550</v>
      </c>
      <c r="L66" s="303">
        <f>+J66*1.8</f>
        <v>6499.8</v>
      </c>
      <c r="M66" s="303">
        <v>4529</v>
      </c>
      <c r="N66" s="303">
        <f t="shared" si="19"/>
        <v>3358</v>
      </c>
      <c r="O66" s="266" t="s">
        <v>4</v>
      </c>
      <c r="P66" s="20"/>
      <c r="Q66" s="75"/>
      <c r="R66" s="75"/>
      <c r="S66" s="75"/>
      <c r="T66" s="75"/>
      <c r="U66" s="75"/>
      <c r="V66" s="75"/>
      <c r="W66" s="75"/>
      <c r="X66" s="75"/>
      <c r="Y66" s="75"/>
      <c r="Z66" s="75"/>
    </row>
    <row r="67" spans="1:26" ht="16.5" x14ac:dyDescent="0.25">
      <c r="A67" s="20"/>
      <c r="B67" s="1170"/>
      <c r="C67" s="1183"/>
      <c r="D67" s="113" t="s">
        <v>122</v>
      </c>
      <c r="E67" s="129" t="s">
        <v>199</v>
      </c>
      <c r="F67" s="126" t="s">
        <v>75</v>
      </c>
      <c r="G67" s="127">
        <v>0.38700000000000001</v>
      </c>
      <c r="H67" s="307">
        <f t="shared" ref="H67:K67" si="44">ROUND(H66/2*1.1,0)</f>
        <v>1440</v>
      </c>
      <c r="I67" s="817" t="s">
        <v>4</v>
      </c>
      <c r="J67" s="306">
        <f t="shared" si="44"/>
        <v>1986</v>
      </c>
      <c r="K67" s="306">
        <f t="shared" si="44"/>
        <v>2503</v>
      </c>
      <c r="L67" s="306">
        <f t="shared" ref="L67:M67" si="45">ROUND(L66/2*1.1,0)</f>
        <v>3575</v>
      </c>
      <c r="M67" s="306">
        <f t="shared" si="45"/>
        <v>2491</v>
      </c>
      <c r="N67" s="306">
        <f t="shared" si="19"/>
        <v>1847</v>
      </c>
      <c r="O67" s="266" t="s">
        <v>4</v>
      </c>
      <c r="P67" s="20"/>
      <c r="Q67" s="75"/>
      <c r="R67" s="75"/>
      <c r="S67" s="75"/>
      <c r="T67" s="75"/>
      <c r="U67" s="75"/>
      <c r="V67" s="75"/>
      <c r="W67" s="75"/>
      <c r="X67" s="75"/>
      <c r="Y67" s="75"/>
      <c r="Z67" s="75"/>
    </row>
    <row r="68" spans="1:26" x14ac:dyDescent="0.25">
      <c r="A68" s="20"/>
      <c r="B68" s="1169">
        <v>29</v>
      </c>
      <c r="C68" s="1181" t="s">
        <v>444</v>
      </c>
      <c r="D68" s="132" t="s">
        <v>73</v>
      </c>
      <c r="E68" s="133" t="s">
        <v>368</v>
      </c>
      <c r="F68" s="145" t="s">
        <v>74</v>
      </c>
      <c r="G68" s="146">
        <v>0.42199999999999999</v>
      </c>
      <c r="H68" s="302">
        <v>2742</v>
      </c>
      <c r="I68" s="815" t="s">
        <v>4</v>
      </c>
      <c r="J68" s="303">
        <v>3611</v>
      </c>
      <c r="K68" s="303">
        <f>ROUND(+J68*1.26,0)</f>
        <v>4550</v>
      </c>
      <c r="L68" s="303">
        <f>+J68*1.8</f>
        <v>6499.8</v>
      </c>
      <c r="M68" s="303">
        <v>4745</v>
      </c>
      <c r="N68" s="303">
        <f t="shared" si="19"/>
        <v>3358</v>
      </c>
      <c r="O68" s="266" t="s">
        <v>4</v>
      </c>
      <c r="P68" s="20"/>
      <c r="Q68" s="75"/>
      <c r="R68" s="75"/>
      <c r="S68" s="75"/>
      <c r="T68" s="75"/>
      <c r="U68" s="75"/>
      <c r="V68" s="75"/>
      <c r="W68" s="75"/>
      <c r="X68" s="75"/>
      <c r="Y68" s="75"/>
      <c r="Z68" s="75"/>
    </row>
    <row r="69" spans="1:26" ht="16.5" x14ac:dyDescent="0.25">
      <c r="A69" s="20"/>
      <c r="B69" s="1170"/>
      <c r="C69" s="1182"/>
      <c r="D69" s="113" t="s">
        <v>122</v>
      </c>
      <c r="E69" s="135" t="s">
        <v>199</v>
      </c>
      <c r="F69" s="123" t="s">
        <v>75</v>
      </c>
      <c r="G69" s="711">
        <v>0.42199999999999999</v>
      </c>
      <c r="H69" s="304">
        <f t="shared" ref="H69:K69" si="46">ROUND(H68/2*1.1,0)</f>
        <v>1508</v>
      </c>
      <c r="I69" s="816" t="s">
        <v>4</v>
      </c>
      <c r="J69" s="310">
        <f t="shared" si="46"/>
        <v>1986</v>
      </c>
      <c r="K69" s="310">
        <f t="shared" si="46"/>
        <v>2503</v>
      </c>
      <c r="L69" s="310">
        <f t="shared" ref="L69:M69" si="47">ROUND(L68/2*1.1,0)</f>
        <v>3575</v>
      </c>
      <c r="M69" s="310">
        <f t="shared" si="47"/>
        <v>2610</v>
      </c>
      <c r="N69" s="310">
        <f t="shared" si="19"/>
        <v>1847</v>
      </c>
      <c r="O69" s="266" t="s">
        <v>4</v>
      </c>
      <c r="P69" s="20"/>
      <c r="Q69" s="75"/>
      <c r="R69" s="75"/>
      <c r="S69" s="75"/>
      <c r="T69" s="75"/>
      <c r="U69" s="75"/>
      <c r="V69" s="75"/>
      <c r="W69" s="75"/>
      <c r="X69" s="75"/>
      <c r="Y69" s="75"/>
      <c r="Z69" s="75"/>
    </row>
    <row r="70" spans="1:26" x14ac:dyDescent="0.25">
      <c r="A70" s="20"/>
      <c r="B70" s="1169">
        <v>30</v>
      </c>
      <c r="C70" s="1183" t="s">
        <v>445</v>
      </c>
      <c r="D70" s="124" t="s">
        <v>73</v>
      </c>
      <c r="E70" s="125" t="s">
        <v>368</v>
      </c>
      <c r="F70" s="126" t="s">
        <v>74</v>
      </c>
      <c r="G70" s="127">
        <v>0.437</v>
      </c>
      <c r="H70" s="302">
        <v>2742</v>
      </c>
      <c r="I70" s="815" t="s">
        <v>4</v>
      </c>
      <c r="J70" s="303">
        <f>J68</f>
        <v>3611</v>
      </c>
      <c r="K70" s="303">
        <f>ROUND(+J70*1.26,0)</f>
        <v>4550</v>
      </c>
      <c r="L70" s="303">
        <f>+J70*1.8</f>
        <v>6499.8</v>
      </c>
      <c r="M70" s="303">
        <v>4745</v>
      </c>
      <c r="N70" s="303">
        <f t="shared" si="19"/>
        <v>3358</v>
      </c>
      <c r="O70" s="266" t="s">
        <v>4</v>
      </c>
      <c r="P70" s="20"/>
      <c r="Q70" s="75"/>
      <c r="R70" s="75"/>
      <c r="S70" s="75"/>
      <c r="T70" s="75"/>
      <c r="U70" s="75"/>
      <c r="V70" s="75"/>
      <c r="W70" s="75"/>
      <c r="X70" s="75"/>
      <c r="Y70" s="75"/>
      <c r="Z70" s="75"/>
    </row>
    <row r="71" spans="1:26" ht="16.5" x14ac:dyDescent="0.25">
      <c r="A71" s="20"/>
      <c r="B71" s="1170"/>
      <c r="C71" s="1183"/>
      <c r="D71" s="113" t="s">
        <v>122</v>
      </c>
      <c r="E71" s="135" t="s">
        <v>199</v>
      </c>
      <c r="F71" s="123" t="s">
        <v>75</v>
      </c>
      <c r="G71" s="711">
        <v>0.437</v>
      </c>
      <c r="H71" s="304">
        <f t="shared" ref="H71:K71" si="48">ROUND(H70/2*1.1,0)</f>
        <v>1508</v>
      </c>
      <c r="I71" s="816" t="s">
        <v>4</v>
      </c>
      <c r="J71" s="310">
        <f t="shared" si="48"/>
        <v>1986</v>
      </c>
      <c r="K71" s="310">
        <f t="shared" si="48"/>
        <v>2503</v>
      </c>
      <c r="L71" s="310">
        <f t="shared" ref="L71:M71" si="49">ROUND(L70/2*1.1,0)</f>
        <v>3575</v>
      </c>
      <c r="M71" s="310">
        <f t="shared" si="49"/>
        <v>2610</v>
      </c>
      <c r="N71" s="310">
        <f t="shared" si="19"/>
        <v>1847</v>
      </c>
      <c r="O71" s="266" t="s">
        <v>4</v>
      </c>
      <c r="P71" s="20"/>
      <c r="Q71" s="75"/>
      <c r="R71" s="75"/>
      <c r="S71" s="75"/>
      <c r="T71" s="75"/>
      <c r="U71" s="75"/>
      <c r="V71" s="75"/>
      <c r="W71" s="75"/>
      <c r="X71" s="75"/>
      <c r="Y71" s="75"/>
      <c r="Z71" s="75"/>
    </row>
    <row r="72" spans="1:26" x14ac:dyDescent="0.25">
      <c r="A72" s="20"/>
      <c r="B72" s="1169">
        <v>31</v>
      </c>
      <c r="C72" s="1181" t="s">
        <v>446</v>
      </c>
      <c r="D72" s="147" t="s">
        <v>73</v>
      </c>
      <c r="E72" s="148" t="s">
        <v>368</v>
      </c>
      <c r="F72" s="138" t="s">
        <v>74</v>
      </c>
      <c r="G72" s="139">
        <v>0.27200000000000002</v>
      </c>
      <c r="H72" s="302">
        <v>1870</v>
      </c>
      <c r="I72" s="815" t="s">
        <v>4</v>
      </c>
      <c r="J72" s="303">
        <v>2461</v>
      </c>
      <c r="K72" s="303">
        <f>ROUND(+J72*1.26,0)</f>
        <v>3101</v>
      </c>
      <c r="L72" s="303">
        <f>+J72*1.8</f>
        <v>4429.8</v>
      </c>
      <c r="M72" s="303">
        <v>3235</v>
      </c>
      <c r="N72" s="303">
        <f t="shared" si="19"/>
        <v>2289</v>
      </c>
      <c r="O72" s="266" t="s">
        <v>4</v>
      </c>
      <c r="P72" s="20"/>
      <c r="Q72" s="75"/>
      <c r="R72" s="75"/>
      <c r="S72" s="75"/>
      <c r="T72" s="75"/>
      <c r="U72" s="75"/>
      <c r="V72" s="75"/>
      <c r="W72" s="75"/>
      <c r="X72" s="75"/>
      <c r="Y72" s="75"/>
      <c r="Z72" s="75"/>
    </row>
    <row r="73" spans="1:26" ht="16.5" x14ac:dyDescent="0.25">
      <c r="A73" s="20"/>
      <c r="B73" s="1170"/>
      <c r="C73" s="1182"/>
      <c r="D73" s="113" t="s">
        <v>122</v>
      </c>
      <c r="E73" s="129" t="s">
        <v>199</v>
      </c>
      <c r="F73" s="111" t="s">
        <v>75</v>
      </c>
      <c r="G73" s="131">
        <v>0.27200000000000002</v>
      </c>
      <c r="H73" s="304">
        <f t="shared" ref="H73:K73" si="50">ROUND(H72/2*1.1,0)</f>
        <v>1029</v>
      </c>
      <c r="I73" s="816" t="s">
        <v>4</v>
      </c>
      <c r="J73" s="310">
        <f t="shared" si="50"/>
        <v>1354</v>
      </c>
      <c r="K73" s="310">
        <f t="shared" si="50"/>
        <v>1706</v>
      </c>
      <c r="L73" s="310">
        <f t="shared" ref="L73:M73" si="51">ROUND(L72/2*1.1,0)</f>
        <v>2436</v>
      </c>
      <c r="M73" s="310">
        <f t="shared" si="51"/>
        <v>1779</v>
      </c>
      <c r="N73" s="310">
        <f t="shared" si="19"/>
        <v>1259</v>
      </c>
      <c r="O73" s="266" t="s">
        <v>4</v>
      </c>
      <c r="P73" s="20"/>
      <c r="Q73" s="75"/>
      <c r="R73" s="75"/>
      <c r="S73" s="75"/>
      <c r="T73" s="75"/>
      <c r="U73" s="75"/>
      <c r="V73" s="75"/>
      <c r="W73" s="75"/>
      <c r="X73" s="75"/>
      <c r="Y73" s="75"/>
      <c r="Z73" s="75"/>
    </row>
    <row r="74" spans="1:26" x14ac:dyDescent="0.25">
      <c r="A74" s="20"/>
      <c r="B74" s="1169">
        <v>32</v>
      </c>
      <c r="C74" s="1183" t="s">
        <v>447</v>
      </c>
      <c r="D74" s="132" t="s">
        <v>73</v>
      </c>
      <c r="E74" s="133" t="s">
        <v>368</v>
      </c>
      <c r="F74" s="117" t="s">
        <v>74</v>
      </c>
      <c r="G74" s="134">
        <v>0.28699999999999998</v>
      </c>
      <c r="H74" s="302">
        <f>H72</f>
        <v>1870</v>
      </c>
      <c r="I74" s="815" t="s">
        <v>4</v>
      </c>
      <c r="J74" s="303">
        <v>2461</v>
      </c>
      <c r="K74" s="303">
        <f>ROUND(+J74*1.26,0)</f>
        <v>3101</v>
      </c>
      <c r="L74" s="303">
        <f>+J74*1.8</f>
        <v>4429.8</v>
      </c>
      <c r="M74" s="303">
        <v>3235</v>
      </c>
      <c r="N74" s="303">
        <f t="shared" ref="N74:N90" si="52">ROUND(J74*0.93,0)</f>
        <v>2289</v>
      </c>
      <c r="O74" s="266" t="s">
        <v>4</v>
      </c>
      <c r="P74" s="20"/>
      <c r="Q74" s="75"/>
      <c r="R74" s="75"/>
      <c r="S74" s="75"/>
      <c r="T74" s="75"/>
      <c r="U74" s="75"/>
      <c r="V74" s="75"/>
      <c r="W74" s="75"/>
      <c r="X74" s="75"/>
      <c r="Y74" s="75"/>
      <c r="Z74" s="75"/>
    </row>
    <row r="75" spans="1:26" ht="16.5" x14ac:dyDescent="0.25">
      <c r="A75" s="20"/>
      <c r="B75" s="1170"/>
      <c r="C75" s="1183"/>
      <c r="D75" s="113" t="s">
        <v>122</v>
      </c>
      <c r="E75" s="135" t="s">
        <v>199</v>
      </c>
      <c r="F75" s="709" t="s">
        <v>75</v>
      </c>
      <c r="G75" s="130">
        <v>0.28699999999999998</v>
      </c>
      <c r="H75" s="304">
        <f t="shared" ref="H75:K75" si="53">ROUND(H74/2*1.1,0)</f>
        <v>1029</v>
      </c>
      <c r="I75" s="816" t="s">
        <v>4</v>
      </c>
      <c r="J75" s="310">
        <f t="shared" si="53"/>
        <v>1354</v>
      </c>
      <c r="K75" s="310">
        <f t="shared" si="53"/>
        <v>1706</v>
      </c>
      <c r="L75" s="310">
        <f t="shared" ref="L75:M75" si="54">ROUND(L74/2*1.1,0)</f>
        <v>2436</v>
      </c>
      <c r="M75" s="310">
        <f t="shared" si="54"/>
        <v>1779</v>
      </c>
      <c r="N75" s="310">
        <f t="shared" si="52"/>
        <v>1259</v>
      </c>
      <c r="O75" s="266" t="s">
        <v>4</v>
      </c>
      <c r="P75" s="20"/>
      <c r="Q75" s="75"/>
      <c r="R75" s="75"/>
      <c r="S75" s="75"/>
      <c r="T75" s="75"/>
      <c r="U75" s="75"/>
      <c r="V75" s="75"/>
      <c r="W75" s="75"/>
      <c r="X75" s="75"/>
      <c r="Y75" s="75"/>
      <c r="Z75" s="75"/>
    </row>
    <row r="76" spans="1:26" x14ac:dyDescent="0.25">
      <c r="A76" s="20"/>
      <c r="B76" s="1169">
        <v>33</v>
      </c>
      <c r="C76" s="1181" t="s">
        <v>448</v>
      </c>
      <c r="D76" s="124" t="s">
        <v>73</v>
      </c>
      <c r="E76" s="125" t="s">
        <v>368</v>
      </c>
      <c r="F76" s="111" t="s">
        <v>74</v>
      </c>
      <c r="G76" s="131">
        <v>0.32500000000000001</v>
      </c>
      <c r="H76" s="302">
        <v>2245</v>
      </c>
      <c r="I76" s="815" t="s">
        <v>4</v>
      </c>
      <c r="J76" s="303">
        <v>2953</v>
      </c>
      <c r="K76" s="303">
        <f>ROUND(+J76*1.26,0)</f>
        <v>3721</v>
      </c>
      <c r="L76" s="303">
        <f>+J76*1.8</f>
        <v>5315.4000000000005</v>
      </c>
      <c r="M76" s="303">
        <v>3882</v>
      </c>
      <c r="N76" s="303">
        <f t="shared" si="52"/>
        <v>2746</v>
      </c>
      <c r="O76" s="266" t="s">
        <v>4</v>
      </c>
      <c r="P76" s="20"/>
      <c r="Q76" s="75"/>
      <c r="R76" s="75"/>
      <c r="S76" s="75"/>
      <c r="T76" s="75"/>
      <c r="U76" s="75"/>
      <c r="V76" s="75"/>
      <c r="W76" s="75"/>
      <c r="X76" s="75"/>
      <c r="Y76" s="75"/>
      <c r="Z76" s="75"/>
    </row>
    <row r="77" spans="1:26" ht="16.5" x14ac:dyDescent="0.25">
      <c r="A77" s="20"/>
      <c r="B77" s="1170"/>
      <c r="C77" s="1182"/>
      <c r="D77" s="113" t="s">
        <v>122</v>
      </c>
      <c r="E77" s="135" t="s">
        <v>199</v>
      </c>
      <c r="F77" s="709" t="s">
        <v>75</v>
      </c>
      <c r="G77" s="130">
        <v>0.32500000000000001</v>
      </c>
      <c r="H77" s="307">
        <f t="shared" ref="H77:K77" si="55">ROUND(H76/2*1.1,0)</f>
        <v>1235</v>
      </c>
      <c r="I77" s="817" t="s">
        <v>4</v>
      </c>
      <c r="J77" s="306">
        <f t="shared" si="55"/>
        <v>1624</v>
      </c>
      <c r="K77" s="306">
        <f t="shared" si="55"/>
        <v>2047</v>
      </c>
      <c r="L77" s="306">
        <f t="shared" ref="L77:M77" si="56">ROUND(L76/2*1.1,0)</f>
        <v>2923</v>
      </c>
      <c r="M77" s="306">
        <f t="shared" si="56"/>
        <v>2135</v>
      </c>
      <c r="N77" s="306">
        <f t="shared" si="52"/>
        <v>1510</v>
      </c>
      <c r="O77" s="266" t="s">
        <v>4</v>
      </c>
      <c r="P77" s="20"/>
      <c r="Q77" s="75"/>
      <c r="R77" s="75"/>
      <c r="S77" s="75"/>
      <c r="T77" s="75"/>
      <c r="U77" s="75"/>
      <c r="V77" s="75"/>
      <c r="W77" s="75"/>
      <c r="X77" s="75"/>
      <c r="Y77" s="75"/>
      <c r="Z77" s="75"/>
    </row>
    <row r="78" spans="1:26" x14ac:dyDescent="0.25">
      <c r="A78" s="20"/>
      <c r="B78" s="1169">
        <v>34</v>
      </c>
      <c r="C78" s="1183" t="s">
        <v>449</v>
      </c>
      <c r="D78" s="124" t="s">
        <v>73</v>
      </c>
      <c r="E78" s="125" t="s">
        <v>368</v>
      </c>
      <c r="F78" s="111" t="s">
        <v>74</v>
      </c>
      <c r="G78" s="131">
        <v>0.33700000000000002</v>
      </c>
      <c r="H78" s="302">
        <v>2246</v>
      </c>
      <c r="I78" s="815" t="s">
        <v>4</v>
      </c>
      <c r="J78" s="303">
        <f>1476.5*2</f>
        <v>2953</v>
      </c>
      <c r="K78" s="303">
        <f>ROUND(+J78*1.26,0)</f>
        <v>3721</v>
      </c>
      <c r="L78" s="303">
        <f>+J78*1.8</f>
        <v>5315.4000000000005</v>
      </c>
      <c r="M78" s="303">
        <v>3882</v>
      </c>
      <c r="N78" s="303">
        <f t="shared" si="52"/>
        <v>2746</v>
      </c>
      <c r="O78" s="266" t="s">
        <v>4</v>
      </c>
      <c r="P78" s="20"/>
      <c r="Q78" s="75"/>
      <c r="R78" s="75"/>
      <c r="S78" s="75"/>
      <c r="T78" s="75"/>
      <c r="U78" s="75"/>
      <c r="V78" s="75"/>
      <c r="W78" s="75"/>
      <c r="X78" s="75"/>
      <c r="Y78" s="75"/>
      <c r="Z78" s="75"/>
    </row>
    <row r="79" spans="1:26" ht="16.5" x14ac:dyDescent="0.25">
      <c r="A79" s="20"/>
      <c r="B79" s="1170"/>
      <c r="C79" s="1183"/>
      <c r="D79" s="113" t="s">
        <v>122</v>
      </c>
      <c r="E79" s="135" t="s">
        <v>199</v>
      </c>
      <c r="F79" s="709" t="s">
        <v>75</v>
      </c>
      <c r="G79" s="130">
        <v>0.33700000000000002</v>
      </c>
      <c r="H79" s="307">
        <f t="shared" ref="H79:K79" si="57">ROUND(H78/2*1.1,0)</f>
        <v>1235</v>
      </c>
      <c r="I79" s="817" t="s">
        <v>4</v>
      </c>
      <c r="J79" s="306">
        <f t="shared" si="57"/>
        <v>1624</v>
      </c>
      <c r="K79" s="306">
        <f t="shared" si="57"/>
        <v>2047</v>
      </c>
      <c r="L79" s="306">
        <f t="shared" ref="L79:M79" si="58">ROUND(L78/2*1.1,0)</f>
        <v>2923</v>
      </c>
      <c r="M79" s="306">
        <f t="shared" si="58"/>
        <v>2135</v>
      </c>
      <c r="N79" s="306">
        <f t="shared" si="52"/>
        <v>1510</v>
      </c>
      <c r="O79" s="266" t="s">
        <v>4</v>
      </c>
      <c r="P79" s="20"/>
      <c r="Q79" s="75"/>
      <c r="R79" s="75"/>
      <c r="S79" s="75"/>
      <c r="T79" s="75"/>
      <c r="U79" s="75"/>
      <c r="V79" s="75"/>
      <c r="W79" s="75"/>
      <c r="X79" s="75"/>
      <c r="Y79" s="75"/>
      <c r="Z79" s="75"/>
    </row>
    <row r="80" spans="1:26" ht="15.75" thickBot="1" x14ac:dyDescent="0.3">
      <c r="A80" s="20"/>
      <c r="B80" s="1169">
        <v>35</v>
      </c>
      <c r="C80" s="1184" t="s">
        <v>450</v>
      </c>
      <c r="D80" s="124" t="s">
        <v>73</v>
      </c>
      <c r="E80" s="125" t="s">
        <v>368</v>
      </c>
      <c r="F80" s="111" t="s">
        <v>74</v>
      </c>
      <c r="G80" s="131">
        <v>0.372</v>
      </c>
      <c r="H80" s="302">
        <v>2494</v>
      </c>
      <c r="I80" s="815" t="s">
        <v>4</v>
      </c>
      <c r="J80" s="303">
        <v>3283</v>
      </c>
      <c r="K80" s="303">
        <f>ROUND(+J80*1.26,0)</f>
        <v>4137</v>
      </c>
      <c r="L80" s="303">
        <f>+J80*1.8</f>
        <v>5909.4000000000005</v>
      </c>
      <c r="M80" s="303">
        <v>4314</v>
      </c>
      <c r="N80" s="303">
        <f t="shared" si="52"/>
        <v>3053</v>
      </c>
      <c r="O80" s="266" t="s">
        <v>4</v>
      </c>
      <c r="P80" s="20"/>
      <c r="Q80" s="75"/>
      <c r="R80" s="75"/>
      <c r="S80" s="75"/>
      <c r="T80" s="75"/>
      <c r="U80" s="75"/>
      <c r="V80" s="75"/>
      <c r="W80" s="75"/>
      <c r="X80" s="75"/>
      <c r="Y80" s="75"/>
      <c r="Z80" s="75"/>
    </row>
    <row r="81" spans="1:26" ht="16.5" x14ac:dyDescent="0.25">
      <c r="A81" s="20"/>
      <c r="B81" s="1170"/>
      <c r="C81" s="1185"/>
      <c r="D81" s="113" t="s">
        <v>122</v>
      </c>
      <c r="E81" s="135" t="s">
        <v>199</v>
      </c>
      <c r="F81" s="709" t="s">
        <v>75</v>
      </c>
      <c r="G81" s="130">
        <v>0.372</v>
      </c>
      <c r="H81" s="307">
        <f t="shared" ref="H81:K81" si="59">ROUND(H80/2*1.1,0)</f>
        <v>1372</v>
      </c>
      <c r="I81" s="817" t="s">
        <v>4</v>
      </c>
      <c r="J81" s="306">
        <f t="shared" si="59"/>
        <v>1806</v>
      </c>
      <c r="K81" s="306">
        <f t="shared" si="59"/>
        <v>2275</v>
      </c>
      <c r="L81" s="306">
        <f t="shared" ref="L81:M81" si="60">ROUND(L80/2*1.1,0)</f>
        <v>3250</v>
      </c>
      <c r="M81" s="306">
        <f t="shared" si="60"/>
        <v>2373</v>
      </c>
      <c r="N81" s="306">
        <f t="shared" si="52"/>
        <v>1680</v>
      </c>
      <c r="O81" s="266" t="s">
        <v>4</v>
      </c>
      <c r="P81" s="20"/>
      <c r="Q81" s="75"/>
      <c r="R81" s="75"/>
      <c r="S81" s="75"/>
      <c r="T81" s="75"/>
      <c r="U81" s="75"/>
      <c r="V81" s="75"/>
      <c r="W81" s="75"/>
      <c r="X81" s="75"/>
      <c r="Y81" s="75"/>
      <c r="Z81" s="75"/>
    </row>
    <row r="82" spans="1:26" ht="15.75" thickBot="1" x14ac:dyDescent="0.3">
      <c r="A82" s="105"/>
      <c r="B82" s="1169">
        <v>36</v>
      </c>
      <c r="C82" s="1174" t="s">
        <v>451</v>
      </c>
      <c r="D82" s="124" t="s">
        <v>73</v>
      </c>
      <c r="E82" s="125" t="s">
        <v>368</v>
      </c>
      <c r="F82" s="111" t="s">
        <v>74</v>
      </c>
      <c r="G82" s="131">
        <v>0.38700000000000001</v>
      </c>
      <c r="H82" s="302">
        <f>H66</f>
        <v>2618</v>
      </c>
      <c r="I82" s="815" t="s">
        <v>4</v>
      </c>
      <c r="J82" s="303">
        <v>3445</v>
      </c>
      <c r="K82" s="303">
        <f>ROUND(+J82*1.26,0)</f>
        <v>4341</v>
      </c>
      <c r="L82" s="303">
        <f>+J82*1.8</f>
        <v>6201</v>
      </c>
      <c r="M82" s="303">
        <v>4529</v>
      </c>
      <c r="N82" s="303">
        <f t="shared" si="52"/>
        <v>3204</v>
      </c>
      <c r="O82" s="266" t="s">
        <v>4</v>
      </c>
      <c r="P82" s="20"/>
      <c r="Q82" s="75"/>
      <c r="R82" s="75"/>
      <c r="S82" s="75"/>
      <c r="T82" s="75"/>
      <c r="U82" s="75"/>
      <c r="V82" s="75"/>
      <c r="W82" s="75"/>
      <c r="X82" s="75"/>
      <c r="Y82" s="75"/>
      <c r="Z82" s="75"/>
    </row>
    <row r="83" spans="1:26" ht="16.5" x14ac:dyDescent="0.25">
      <c r="A83" s="105"/>
      <c r="B83" s="1170"/>
      <c r="C83" s="1180"/>
      <c r="D83" s="113" t="s">
        <v>122</v>
      </c>
      <c r="E83" s="135" t="s">
        <v>199</v>
      </c>
      <c r="F83" s="709" t="s">
        <v>75</v>
      </c>
      <c r="G83" s="130">
        <v>0.38700000000000001</v>
      </c>
      <c r="H83" s="307">
        <f t="shared" ref="H83:K83" si="61">ROUND(H82/2*1.1,0)</f>
        <v>1440</v>
      </c>
      <c r="I83" s="817" t="s">
        <v>4</v>
      </c>
      <c r="J83" s="306">
        <f t="shared" si="61"/>
        <v>1895</v>
      </c>
      <c r="K83" s="306">
        <f t="shared" si="61"/>
        <v>2388</v>
      </c>
      <c r="L83" s="306">
        <f t="shared" ref="L83:M83" si="62">ROUND(L82/2*1.1,0)</f>
        <v>3411</v>
      </c>
      <c r="M83" s="306">
        <f t="shared" si="62"/>
        <v>2491</v>
      </c>
      <c r="N83" s="306">
        <f t="shared" si="52"/>
        <v>1762</v>
      </c>
      <c r="O83" s="266" t="s">
        <v>4</v>
      </c>
      <c r="P83" s="20"/>
      <c r="Q83" s="75"/>
      <c r="R83" s="75"/>
      <c r="S83" s="75"/>
      <c r="T83" s="75"/>
      <c r="U83" s="75"/>
      <c r="V83" s="75"/>
      <c r="W83" s="75"/>
      <c r="X83" s="75"/>
      <c r="Y83" s="75"/>
      <c r="Z83" s="75"/>
    </row>
    <row r="84" spans="1:26" ht="15.75" thickBot="1" x14ac:dyDescent="0.3">
      <c r="A84" s="105"/>
      <c r="B84" s="1169">
        <v>37</v>
      </c>
      <c r="C84" s="1171" t="s">
        <v>452</v>
      </c>
      <c r="D84" s="140" t="s">
        <v>73</v>
      </c>
      <c r="E84" s="149" t="s">
        <v>368</v>
      </c>
      <c r="F84" s="111" t="s">
        <v>74</v>
      </c>
      <c r="G84" s="131">
        <v>0.42199999999999999</v>
      </c>
      <c r="H84" s="302">
        <v>2742</v>
      </c>
      <c r="I84" s="815" t="s">
        <v>4</v>
      </c>
      <c r="J84" s="303">
        <f>J68</f>
        <v>3611</v>
      </c>
      <c r="K84" s="303">
        <f>ROUND(+J84*1.26,0)</f>
        <v>4550</v>
      </c>
      <c r="L84" s="303">
        <f>+J84*1.8</f>
        <v>6499.8</v>
      </c>
      <c r="M84" s="303">
        <v>4745</v>
      </c>
      <c r="N84" s="303">
        <f t="shared" si="52"/>
        <v>3358</v>
      </c>
      <c r="O84" s="266" t="s">
        <v>4</v>
      </c>
      <c r="P84" s="20"/>
      <c r="Q84" s="75"/>
      <c r="R84" s="75"/>
      <c r="S84" s="75"/>
      <c r="T84" s="75"/>
      <c r="U84" s="75"/>
      <c r="V84" s="75"/>
      <c r="W84" s="75"/>
      <c r="X84" s="75"/>
      <c r="Y84" s="75"/>
      <c r="Z84" s="75"/>
    </row>
    <row r="85" spans="1:26" ht="16.5" x14ac:dyDescent="0.25">
      <c r="A85" s="105"/>
      <c r="B85" s="1170"/>
      <c r="C85" s="1172"/>
      <c r="D85" s="113" t="s">
        <v>122</v>
      </c>
      <c r="E85" s="150" t="s">
        <v>199</v>
      </c>
      <c r="F85" s="709" t="s">
        <v>75</v>
      </c>
      <c r="G85" s="130">
        <v>0.42199999999999999</v>
      </c>
      <c r="H85" s="304">
        <f t="shared" ref="H85:K85" si="63">ROUND(H84/2*1.1,0)</f>
        <v>1508</v>
      </c>
      <c r="I85" s="816" t="s">
        <v>4</v>
      </c>
      <c r="J85" s="310">
        <f t="shared" si="63"/>
        <v>1986</v>
      </c>
      <c r="K85" s="310">
        <f t="shared" si="63"/>
        <v>2503</v>
      </c>
      <c r="L85" s="310">
        <f t="shared" ref="L85:M85" si="64">ROUND(L84/2*1.1,0)</f>
        <v>3575</v>
      </c>
      <c r="M85" s="310">
        <f t="shared" si="64"/>
        <v>2610</v>
      </c>
      <c r="N85" s="310">
        <f t="shared" si="52"/>
        <v>1847</v>
      </c>
      <c r="O85" s="266" t="s">
        <v>4</v>
      </c>
      <c r="P85" s="20"/>
      <c r="Q85" s="75"/>
      <c r="R85" s="75"/>
      <c r="S85" s="75"/>
      <c r="T85" s="75"/>
      <c r="U85" s="75"/>
      <c r="V85" s="75"/>
      <c r="W85" s="75"/>
      <c r="X85" s="75"/>
      <c r="Y85" s="75"/>
      <c r="Z85" s="75"/>
    </row>
    <row r="86" spans="1:26" ht="15.75" thickBot="1" x14ac:dyDescent="0.3">
      <c r="A86" s="105"/>
      <c r="B86" s="1169">
        <v>38</v>
      </c>
      <c r="C86" s="1174" t="s">
        <v>453</v>
      </c>
      <c r="D86" s="140" t="s">
        <v>73</v>
      </c>
      <c r="E86" s="149" t="s">
        <v>368</v>
      </c>
      <c r="F86" s="111" t="s">
        <v>74</v>
      </c>
      <c r="G86" s="131">
        <v>0.437</v>
      </c>
      <c r="H86" s="302">
        <f>H84</f>
        <v>2742</v>
      </c>
      <c r="I86" s="815" t="s">
        <v>4</v>
      </c>
      <c r="J86" s="303">
        <f>J84</f>
        <v>3611</v>
      </c>
      <c r="K86" s="303">
        <f>ROUND(+J86*1.26,0)</f>
        <v>4550</v>
      </c>
      <c r="L86" s="303">
        <f>+J86*1.8</f>
        <v>6499.8</v>
      </c>
      <c r="M86" s="303">
        <v>4745</v>
      </c>
      <c r="N86" s="303">
        <f t="shared" si="52"/>
        <v>3358</v>
      </c>
      <c r="O86" s="266" t="s">
        <v>4</v>
      </c>
      <c r="P86" s="20"/>
      <c r="Q86" s="75"/>
      <c r="R86" s="75"/>
      <c r="S86" s="75"/>
      <c r="T86" s="75"/>
      <c r="U86" s="75"/>
      <c r="V86" s="75"/>
      <c r="W86" s="75"/>
      <c r="X86" s="75"/>
      <c r="Y86" s="75"/>
      <c r="Z86" s="75"/>
    </row>
    <row r="87" spans="1:26" ht="16.5" x14ac:dyDescent="0.25">
      <c r="A87" s="105"/>
      <c r="B87" s="1170"/>
      <c r="C87" s="1180"/>
      <c r="D87" s="113" t="s">
        <v>122</v>
      </c>
      <c r="E87" s="114" t="s">
        <v>199</v>
      </c>
      <c r="F87" s="709" t="s">
        <v>75</v>
      </c>
      <c r="G87" s="130">
        <v>0.437</v>
      </c>
      <c r="H87" s="304">
        <f t="shared" ref="H87:K87" si="65">ROUND(H86/2*1.1,0)</f>
        <v>1508</v>
      </c>
      <c r="I87" s="816" t="s">
        <v>4</v>
      </c>
      <c r="J87" s="310">
        <f t="shared" si="65"/>
        <v>1986</v>
      </c>
      <c r="K87" s="310">
        <f t="shared" si="65"/>
        <v>2503</v>
      </c>
      <c r="L87" s="310">
        <f t="shared" ref="L87:M87" si="66">ROUND(L86/2*1.1,0)</f>
        <v>3575</v>
      </c>
      <c r="M87" s="310">
        <f t="shared" si="66"/>
        <v>2610</v>
      </c>
      <c r="N87" s="310">
        <f t="shared" si="52"/>
        <v>1847</v>
      </c>
      <c r="O87" s="266" t="s">
        <v>4</v>
      </c>
      <c r="P87" s="20"/>
      <c r="Q87" s="75"/>
      <c r="R87" s="75"/>
      <c r="S87" s="75"/>
      <c r="T87" s="75"/>
      <c r="U87" s="75"/>
      <c r="V87" s="75"/>
      <c r="W87" s="75"/>
      <c r="X87" s="75"/>
      <c r="Y87" s="75"/>
      <c r="Z87" s="75"/>
    </row>
    <row r="88" spans="1:26" ht="15.75" thickBot="1" x14ac:dyDescent="0.3">
      <c r="A88" s="105"/>
      <c r="B88" s="1169">
        <v>39</v>
      </c>
      <c r="C88" s="1171" t="s">
        <v>454</v>
      </c>
      <c r="D88" s="142" t="s">
        <v>73</v>
      </c>
      <c r="E88" s="110" t="s">
        <v>368</v>
      </c>
      <c r="F88" s="138" t="s">
        <v>74</v>
      </c>
      <c r="G88" s="139">
        <v>0.47199999999999998</v>
      </c>
      <c r="H88" s="302">
        <f>H90</f>
        <v>4138</v>
      </c>
      <c r="I88" s="815" t="s">
        <v>4</v>
      </c>
      <c r="J88" s="303">
        <v>4759</v>
      </c>
      <c r="K88" s="303">
        <f>ROUND(+J88*1.26,0)</f>
        <v>5996</v>
      </c>
      <c r="L88" s="303">
        <f>+J88*1.8</f>
        <v>8566.2000000000007</v>
      </c>
      <c r="M88" s="303">
        <f>M90</f>
        <v>3127</v>
      </c>
      <c r="N88" s="303">
        <f t="shared" si="52"/>
        <v>4426</v>
      </c>
      <c r="O88" s="266" t="s">
        <v>4</v>
      </c>
      <c r="P88" s="20"/>
      <c r="Q88" s="75"/>
      <c r="R88" s="75"/>
      <c r="S88" s="75"/>
      <c r="T88" s="75"/>
      <c r="U88" s="75"/>
      <c r="V88" s="75"/>
      <c r="W88" s="75"/>
      <c r="X88" s="75"/>
      <c r="Y88" s="75"/>
      <c r="Z88" s="75"/>
    </row>
    <row r="89" spans="1:26" ht="16.5" x14ac:dyDescent="0.25">
      <c r="A89" s="105"/>
      <c r="B89" s="1170"/>
      <c r="C89" s="1172"/>
      <c r="D89" s="113" t="s">
        <v>122</v>
      </c>
      <c r="E89" s="141" t="s">
        <v>199</v>
      </c>
      <c r="F89" s="111" t="s">
        <v>75</v>
      </c>
      <c r="G89" s="131">
        <v>0.47199999999999998</v>
      </c>
      <c r="H89" s="304">
        <f t="shared" ref="H89:K89" si="67">ROUND(H88/2*1.1,0)</f>
        <v>2276</v>
      </c>
      <c r="I89" s="816" t="s">
        <v>4</v>
      </c>
      <c r="J89" s="310">
        <f t="shared" si="67"/>
        <v>2617</v>
      </c>
      <c r="K89" s="310">
        <f t="shared" si="67"/>
        <v>3298</v>
      </c>
      <c r="L89" s="310">
        <f t="shared" ref="L89:M89" si="68">ROUND(L88/2*1.1,0)</f>
        <v>4711</v>
      </c>
      <c r="M89" s="310">
        <f t="shared" si="68"/>
        <v>1720</v>
      </c>
      <c r="N89" s="310">
        <f t="shared" si="52"/>
        <v>2434</v>
      </c>
      <c r="O89" s="266" t="s">
        <v>4</v>
      </c>
      <c r="P89" s="20"/>
      <c r="Q89" s="75"/>
      <c r="R89" s="75"/>
      <c r="S89" s="75"/>
      <c r="T89" s="75"/>
      <c r="U89" s="75"/>
      <c r="V89" s="75"/>
      <c r="W89" s="75"/>
      <c r="X89" s="75"/>
      <c r="Y89" s="75"/>
      <c r="Z89" s="75"/>
    </row>
    <row r="90" spans="1:26" ht="15.75" thickBot="1" x14ac:dyDescent="0.3">
      <c r="A90" s="105"/>
      <c r="B90" s="1169">
        <v>40</v>
      </c>
      <c r="C90" s="1174" t="s">
        <v>455</v>
      </c>
      <c r="D90" s="136" t="s">
        <v>73</v>
      </c>
      <c r="E90" s="110" t="s">
        <v>368</v>
      </c>
      <c r="F90" s="709" t="s">
        <v>74</v>
      </c>
      <c r="G90" s="130">
        <v>0.48699999999999999</v>
      </c>
      <c r="H90" s="302">
        <v>4138</v>
      </c>
      <c r="I90" s="815" t="s">
        <v>4</v>
      </c>
      <c r="J90" s="303">
        <f>J88</f>
        <v>4759</v>
      </c>
      <c r="K90" s="303">
        <f>ROUND(+J90*1.26,0)</f>
        <v>5996</v>
      </c>
      <c r="L90" s="303">
        <f>+J90*1.8</f>
        <v>8566.2000000000007</v>
      </c>
      <c r="M90" s="303">
        <v>3127</v>
      </c>
      <c r="N90" s="303">
        <f t="shared" si="52"/>
        <v>4426</v>
      </c>
      <c r="O90" s="266" t="s">
        <v>4</v>
      </c>
      <c r="P90" s="20"/>
      <c r="Q90" s="75"/>
      <c r="R90" s="75"/>
      <c r="S90" s="75"/>
      <c r="T90" s="75"/>
      <c r="U90" s="75"/>
      <c r="V90" s="75"/>
      <c r="W90" s="75"/>
      <c r="X90" s="75"/>
      <c r="Y90" s="75"/>
      <c r="Z90" s="75"/>
    </row>
    <row r="91" spans="1:26" ht="17.25" thickBot="1" x14ac:dyDescent="0.3">
      <c r="A91" s="105"/>
      <c r="B91" s="1173"/>
      <c r="C91" s="1175"/>
      <c r="D91" s="151" t="s">
        <v>122</v>
      </c>
      <c r="E91" s="261" t="s">
        <v>199</v>
      </c>
      <c r="F91" s="262" t="s">
        <v>75</v>
      </c>
      <c r="G91" s="263">
        <v>0.48699999999999999</v>
      </c>
      <c r="H91" s="311">
        <f t="shared" ref="H91:K91" si="69">ROUND(H90/2*1.1,0)</f>
        <v>2276</v>
      </c>
      <c r="I91" s="821" t="s">
        <v>4</v>
      </c>
      <c r="J91" s="312">
        <f t="shared" si="69"/>
        <v>2617</v>
      </c>
      <c r="K91" s="312">
        <f t="shared" si="69"/>
        <v>3298</v>
      </c>
      <c r="L91" s="312">
        <f t="shared" ref="L91:M91" si="70">ROUND(L90/2*1.1,0)</f>
        <v>4711</v>
      </c>
      <c r="M91" s="312">
        <f t="shared" si="70"/>
        <v>1720</v>
      </c>
      <c r="N91" s="312">
        <f>ROUND(J91*0.93,0)</f>
        <v>2434</v>
      </c>
      <c r="O91" s="267" t="s">
        <v>4</v>
      </c>
      <c r="P91" s="20"/>
      <c r="Q91" s="75"/>
      <c r="R91" s="75"/>
      <c r="S91" s="75"/>
      <c r="T91" s="75"/>
      <c r="U91" s="75"/>
      <c r="V91" s="75"/>
      <c r="W91" s="75"/>
      <c r="X91" s="75"/>
      <c r="Y91" s="75"/>
      <c r="Z91" s="75"/>
    </row>
    <row r="92" spans="1:26" ht="14.45" customHeight="1" x14ac:dyDescent="0.25">
      <c r="A92" s="1168" t="s">
        <v>148</v>
      </c>
      <c r="B92" s="1168"/>
      <c r="C92" s="1168"/>
      <c r="D92" s="1168"/>
      <c r="E92" s="1168"/>
      <c r="F92" s="1168"/>
      <c r="G92" s="1168"/>
      <c r="H92" s="1168"/>
      <c r="I92" s="1168"/>
      <c r="J92" s="1168"/>
      <c r="K92" s="1168"/>
      <c r="L92" s="1168"/>
      <c r="M92" s="1168"/>
      <c r="N92" s="1168"/>
      <c r="O92" s="1168"/>
      <c r="P92" s="76"/>
      <c r="Q92" s="75"/>
      <c r="R92" s="75"/>
      <c r="S92" s="75"/>
      <c r="T92" s="75"/>
      <c r="U92" s="75"/>
      <c r="V92" s="75"/>
    </row>
    <row r="93" spans="1:26" ht="14.45" customHeight="1" x14ac:dyDescent="0.25">
      <c r="A93" s="485" t="s">
        <v>745</v>
      </c>
      <c r="B93" s="370"/>
      <c r="C93" s="371"/>
      <c r="D93"/>
      <c r="E93" s="372"/>
      <c r="F93"/>
      <c r="G93" s="484"/>
      <c r="H93" s="580">
        <v>77</v>
      </c>
      <c r="I93" s="580"/>
      <c r="J93" s="581"/>
      <c r="K93" s="581"/>
      <c r="L93" s="581"/>
      <c r="M93" s="581"/>
      <c r="N93" s="581"/>
      <c r="O93" s="581"/>
      <c r="P93" s="76"/>
      <c r="Q93" s="75"/>
      <c r="R93" s="75"/>
      <c r="S93" s="75"/>
      <c r="T93" s="75"/>
      <c r="U93" s="75"/>
      <c r="V93" s="75"/>
    </row>
    <row r="94" spans="1:26" ht="14.45" customHeight="1" x14ac:dyDescent="0.25">
      <c r="A94" s="797" t="s">
        <v>821</v>
      </c>
      <c r="B94" s="797"/>
      <c r="C94" s="797"/>
      <c r="D94" s="797"/>
      <c r="E94" s="797"/>
      <c r="F94" s="797"/>
      <c r="G94" s="797"/>
      <c r="H94" s="797"/>
      <c r="I94" s="797"/>
      <c r="J94" s="797"/>
      <c r="K94" s="797"/>
      <c r="L94" s="797"/>
      <c r="M94" s="581"/>
      <c r="N94" s="581"/>
      <c r="O94" s="581"/>
      <c r="P94" s="76"/>
      <c r="Q94" s="75"/>
      <c r="R94" s="75"/>
      <c r="S94" s="75"/>
      <c r="T94" s="75"/>
      <c r="U94" s="75"/>
      <c r="V94" s="75"/>
    </row>
    <row r="95" spans="1:26" ht="14.45" customHeight="1" x14ac:dyDescent="0.25">
      <c r="A95" s="1132" t="s">
        <v>542</v>
      </c>
      <c r="B95" s="1132"/>
      <c r="C95" s="1132"/>
      <c r="D95" s="1132"/>
      <c r="E95" s="1132"/>
      <c r="F95" s="1132"/>
      <c r="G95" s="1132"/>
      <c r="H95" s="1132"/>
      <c r="I95" s="1132"/>
      <c r="J95" s="1132"/>
      <c r="K95" s="1132"/>
      <c r="L95" s="1132"/>
      <c r="M95" s="1132"/>
      <c r="N95" s="1132"/>
      <c r="O95" s="1132"/>
      <c r="P95" s="225"/>
      <c r="Q95" s="75"/>
      <c r="R95" s="75"/>
      <c r="S95" s="75"/>
      <c r="T95" s="75"/>
      <c r="U95" s="75"/>
      <c r="V95" s="75"/>
    </row>
    <row r="96" spans="1:26" ht="14.45" customHeight="1" x14ac:dyDescent="0.25">
      <c r="A96" s="1115" t="s">
        <v>681</v>
      </c>
      <c r="B96" s="1115"/>
      <c r="C96" s="1115"/>
      <c r="D96" s="1115"/>
      <c r="E96" s="1115"/>
      <c r="F96" s="1115"/>
      <c r="G96" s="1115"/>
      <c r="H96" s="1115"/>
      <c r="I96" s="1115"/>
      <c r="J96" s="1115"/>
      <c r="K96" s="1115"/>
      <c r="L96" s="1115"/>
      <c r="M96" s="1115"/>
      <c r="N96" s="582"/>
      <c r="O96" s="582"/>
      <c r="P96" s="430"/>
      <c r="Q96" s="75"/>
      <c r="R96" s="75"/>
      <c r="S96" s="75"/>
      <c r="T96" s="75"/>
      <c r="U96" s="75"/>
      <c r="V96" s="75"/>
    </row>
    <row r="97" spans="1:22" ht="14.45" customHeight="1" x14ac:dyDescent="0.25">
      <c r="A97" s="1115" t="s">
        <v>694</v>
      </c>
      <c r="B97" s="1115"/>
      <c r="C97" s="1115"/>
      <c r="D97" s="1115"/>
      <c r="E97" s="1115"/>
      <c r="F97" s="1115"/>
      <c r="G97" s="1115"/>
      <c r="H97" s="1115"/>
      <c r="I97" s="812"/>
      <c r="J97" s="567"/>
      <c r="K97" s="567"/>
      <c r="L97" s="567"/>
      <c r="M97" s="567"/>
      <c r="N97" s="582"/>
      <c r="O97" s="582"/>
      <c r="P97" s="444"/>
      <c r="Q97" s="75"/>
      <c r="R97" s="75"/>
      <c r="S97" s="75"/>
      <c r="T97" s="75"/>
      <c r="U97" s="75"/>
      <c r="V97" s="75"/>
    </row>
    <row r="98" spans="1:22" ht="14.45" customHeight="1" x14ac:dyDescent="0.25">
      <c r="A98" s="937" t="s">
        <v>887</v>
      </c>
      <c r="B98" s="934"/>
      <c r="C98" s="934"/>
      <c r="D98" s="934"/>
      <c r="E98" s="934"/>
      <c r="F98" s="934"/>
      <c r="G98" s="934"/>
      <c r="H98" s="934"/>
      <c r="I98" s="934"/>
      <c r="J98" s="567"/>
      <c r="K98" s="567"/>
      <c r="L98" s="567"/>
      <c r="M98" s="567"/>
      <c r="N98" s="582"/>
      <c r="O98" s="582"/>
      <c r="P98" s="935"/>
      <c r="Q98" s="75"/>
      <c r="R98" s="75"/>
      <c r="S98" s="75"/>
      <c r="T98" s="75"/>
      <c r="U98" s="75"/>
      <c r="V98" s="75"/>
    </row>
    <row r="99" spans="1:22" ht="14.45" customHeight="1" x14ac:dyDescent="0.25">
      <c r="A99" s="1178" t="s">
        <v>523</v>
      </c>
      <c r="B99" s="1178"/>
      <c r="C99" s="1178"/>
      <c r="D99" s="1178"/>
      <c r="E99" s="1178"/>
      <c r="F99" s="1178"/>
      <c r="G99" s="1178"/>
      <c r="H99" s="1178"/>
      <c r="I99" s="1178"/>
      <c r="J99" s="1178"/>
      <c r="K99" s="1178"/>
      <c r="L99" s="1178"/>
      <c r="M99" s="1178"/>
      <c r="N99" s="1178"/>
      <c r="O99" s="1178"/>
      <c r="P99" s="20"/>
    </row>
    <row r="100" spans="1:22" ht="14.45" customHeight="1" x14ac:dyDescent="0.25">
      <c r="A100" s="1179"/>
      <c r="B100" s="1179"/>
      <c r="C100" s="1179"/>
      <c r="D100" s="1179"/>
      <c r="E100" s="1179"/>
      <c r="F100" s="1179"/>
      <c r="G100" s="1179"/>
      <c r="H100" s="1179"/>
      <c r="I100" s="1179"/>
      <c r="J100" s="1179"/>
      <c r="K100" s="1179"/>
      <c r="L100" s="1179"/>
      <c r="M100" s="1179"/>
      <c r="N100" s="1179"/>
      <c r="O100" s="1179"/>
      <c r="P100" s="77"/>
      <c r="Q100" s="75"/>
      <c r="R100" s="75"/>
      <c r="S100" s="75"/>
      <c r="T100" s="75"/>
      <c r="U100" s="75"/>
      <c r="V100" s="75"/>
    </row>
    <row r="101" spans="1:22" ht="14.45" customHeight="1" x14ac:dyDescent="0.25">
      <c r="A101" s="1176" t="s">
        <v>534</v>
      </c>
      <c r="B101" s="1176"/>
      <c r="C101" s="1176"/>
      <c r="D101" s="1176"/>
      <c r="E101" s="1176"/>
      <c r="F101" s="1176"/>
      <c r="G101" s="1176"/>
      <c r="H101" s="1176"/>
      <c r="I101" s="1176"/>
      <c r="J101" s="583"/>
      <c r="K101" s="583"/>
      <c r="L101" s="583"/>
      <c r="M101" s="583"/>
      <c r="N101" s="583"/>
      <c r="O101" s="583"/>
      <c r="P101" s="77"/>
      <c r="Q101" s="75"/>
      <c r="R101" s="75"/>
      <c r="S101" s="75"/>
      <c r="T101" s="75"/>
      <c r="U101" s="75"/>
      <c r="V101" s="75"/>
    </row>
    <row r="102" spans="1:22" ht="14.45" customHeight="1" x14ac:dyDescent="0.25">
      <c r="A102" s="1176" t="s">
        <v>677</v>
      </c>
      <c r="B102" s="1176"/>
      <c r="C102" s="1176"/>
      <c r="D102" s="1176"/>
      <c r="E102" s="1176"/>
      <c r="F102" s="1176"/>
      <c r="G102" s="1176"/>
      <c r="H102" s="1176"/>
      <c r="I102" s="1176"/>
      <c r="J102" s="583"/>
      <c r="K102" s="583"/>
      <c r="L102" s="583"/>
      <c r="M102" s="583"/>
      <c r="N102" s="583"/>
      <c r="O102" s="583"/>
      <c r="P102" s="77"/>
      <c r="Q102" s="75"/>
      <c r="R102" s="75"/>
      <c r="S102" s="75"/>
      <c r="T102" s="75"/>
      <c r="U102" s="75"/>
      <c r="V102" s="75"/>
    </row>
    <row r="103" spans="1:22" ht="14.45" customHeight="1" x14ac:dyDescent="0.25">
      <c r="A103" s="1176" t="s">
        <v>690</v>
      </c>
      <c r="B103" s="1176"/>
      <c r="C103" s="1176"/>
      <c r="D103" s="1176"/>
      <c r="E103" s="1176"/>
      <c r="F103" s="1176"/>
      <c r="G103" s="1176"/>
      <c r="H103" s="1176"/>
      <c r="I103" s="1176"/>
      <c r="J103" s="1176"/>
      <c r="K103" s="1176"/>
      <c r="L103" s="583"/>
      <c r="M103" s="583"/>
      <c r="N103" s="583"/>
      <c r="O103" s="583"/>
      <c r="P103" s="77"/>
      <c r="Q103" s="75"/>
      <c r="R103" s="75"/>
      <c r="S103" s="75"/>
      <c r="T103" s="75"/>
      <c r="U103" s="75"/>
      <c r="V103" s="75"/>
    </row>
    <row r="104" spans="1:22" x14ac:dyDescent="0.25">
      <c r="A104" s="1167" t="s">
        <v>535</v>
      </c>
      <c r="B104" s="1167"/>
      <c r="C104" s="1167"/>
      <c r="D104" s="1167"/>
      <c r="E104" s="1167"/>
      <c r="F104" s="1167"/>
      <c r="G104" s="1167"/>
      <c r="H104" s="1167"/>
      <c r="I104" s="1167"/>
      <c r="J104" s="1167"/>
      <c r="K104" s="1167"/>
      <c r="L104" s="1167"/>
      <c r="M104" s="1167"/>
      <c r="N104" s="1167"/>
      <c r="O104" s="1167"/>
      <c r="P104" s="20"/>
    </row>
    <row r="105" spans="1:22" ht="14.45" customHeight="1" x14ac:dyDescent="0.25">
      <c r="A105" s="1168" t="s">
        <v>220</v>
      </c>
      <c r="B105" s="1168"/>
      <c r="C105" s="1168"/>
      <c r="D105" s="1168"/>
      <c r="E105" s="1168"/>
      <c r="F105" s="1168"/>
      <c r="G105" s="1168"/>
      <c r="H105" s="1168"/>
      <c r="I105" s="1168"/>
      <c r="J105" s="1168"/>
      <c r="K105" s="1168"/>
      <c r="L105" s="1168"/>
      <c r="M105" s="1168"/>
      <c r="N105" s="1168"/>
      <c r="O105" s="1168"/>
      <c r="P105" s="225"/>
    </row>
    <row r="106" spans="1:22" x14ac:dyDescent="0.25">
      <c r="A106" s="20"/>
      <c r="B106" s="37"/>
      <c r="C106" s="20"/>
      <c r="D106" s="20"/>
      <c r="E106" s="20"/>
      <c r="F106" s="37"/>
      <c r="G106" s="37"/>
      <c r="H106" s="584"/>
      <c r="I106" s="584"/>
      <c r="J106" s="487"/>
      <c r="K106" s="487"/>
      <c r="L106" s="487"/>
      <c r="M106" s="487"/>
      <c r="N106" s="487"/>
      <c r="O106" s="487"/>
      <c r="P106" s="20"/>
    </row>
  </sheetData>
  <mergeCells count="98">
    <mergeCell ref="P17:P18"/>
    <mergeCell ref="B19:B20"/>
    <mergeCell ref="C19:C20"/>
    <mergeCell ref="P19:P20"/>
    <mergeCell ref="B21:O21"/>
    <mergeCell ref="E22:E23"/>
    <mergeCell ref="B32:B33"/>
    <mergeCell ref="C32:C33"/>
    <mergeCell ref="B34:B35"/>
    <mergeCell ref="C34:C35"/>
    <mergeCell ref="B24:O24"/>
    <mergeCell ref="H26:N26"/>
    <mergeCell ref="H27:N27"/>
    <mergeCell ref="B28:B29"/>
    <mergeCell ref="C28:C29"/>
    <mergeCell ref="B30:B31"/>
    <mergeCell ref="C30:C31"/>
    <mergeCell ref="B46:B47"/>
    <mergeCell ref="C46:C47"/>
    <mergeCell ref="C48:C49"/>
    <mergeCell ref="B60:B61"/>
    <mergeCell ref="C60:C61"/>
    <mergeCell ref="B48:B49"/>
    <mergeCell ref="B58:B59"/>
    <mergeCell ref="C58:C59"/>
    <mergeCell ref="B50:B51"/>
    <mergeCell ref="C50:C51"/>
    <mergeCell ref="B36:B37"/>
    <mergeCell ref="C36:C37"/>
    <mergeCell ref="C42:C43"/>
    <mergeCell ref="B44:B45"/>
    <mergeCell ref="H25:N25"/>
    <mergeCell ref="C38:C39"/>
    <mergeCell ref="C40:C41"/>
    <mergeCell ref="C44:C45"/>
    <mergeCell ref="B38:B39"/>
    <mergeCell ref="B40:B41"/>
    <mergeCell ref="B42:B43"/>
    <mergeCell ref="H5:O5"/>
    <mergeCell ref="H6:O6"/>
    <mergeCell ref="H7:O7"/>
    <mergeCell ref="B15:O15"/>
    <mergeCell ref="B17:B18"/>
    <mergeCell ref="C17:C18"/>
    <mergeCell ref="B5:B14"/>
    <mergeCell ref="C5:C14"/>
    <mergeCell ref="D5:D14"/>
    <mergeCell ref="E5:E14"/>
    <mergeCell ref="F5:F14"/>
    <mergeCell ref="G5:G14"/>
    <mergeCell ref="C62:C63"/>
    <mergeCell ref="B54:B55"/>
    <mergeCell ref="C54:C55"/>
    <mergeCell ref="B56:B57"/>
    <mergeCell ref="C56:C57"/>
    <mergeCell ref="B62:B63"/>
    <mergeCell ref="B64:B65"/>
    <mergeCell ref="C64:C65"/>
    <mergeCell ref="B66:B67"/>
    <mergeCell ref="C66:C67"/>
    <mergeCell ref="B68:B69"/>
    <mergeCell ref="C68:C69"/>
    <mergeCell ref="B80:B81"/>
    <mergeCell ref="C80:C81"/>
    <mergeCell ref="B70:B71"/>
    <mergeCell ref="C70:C71"/>
    <mergeCell ref="B72:B73"/>
    <mergeCell ref="C72:C73"/>
    <mergeCell ref="B74:B75"/>
    <mergeCell ref="C74:C75"/>
    <mergeCell ref="B3:D3"/>
    <mergeCell ref="A99:O99"/>
    <mergeCell ref="A100:O100"/>
    <mergeCell ref="A101:I101"/>
    <mergeCell ref="B82:B83"/>
    <mergeCell ref="C82:C83"/>
    <mergeCell ref="B84:B85"/>
    <mergeCell ref="C84:C85"/>
    <mergeCell ref="B86:B87"/>
    <mergeCell ref="C86:C87"/>
    <mergeCell ref="B76:B77"/>
    <mergeCell ref="C76:C77"/>
    <mergeCell ref="B78:B79"/>
    <mergeCell ref="C78:C79"/>
    <mergeCell ref="B52:B53"/>
    <mergeCell ref="C52:C53"/>
    <mergeCell ref="A104:O104"/>
    <mergeCell ref="A105:O105"/>
    <mergeCell ref="B88:B89"/>
    <mergeCell ref="C88:C89"/>
    <mergeCell ref="B90:B91"/>
    <mergeCell ref="C90:C91"/>
    <mergeCell ref="A92:O92"/>
    <mergeCell ref="A95:O95"/>
    <mergeCell ref="A97:H97"/>
    <mergeCell ref="A102:I102"/>
    <mergeCell ref="A96:M96"/>
    <mergeCell ref="A103:K103"/>
  </mergeCells>
  <hyperlinks>
    <hyperlink ref="O2" location="СОДЕРЖАНИЕ!A1" display="Назад в СОДЕРЖАНИЕ "/>
    <hyperlink ref="A94:L94" location="'Матрица цветов (18)'!A1" display="Сроки поставки смотрите на листе Матрица цветов (19)"/>
  </hyperlinks>
  <pageMargins left="0.31496062992125984" right="0.31496062992125984" top="0.35433070866141736" bottom="0.35433070866141736" header="0.31496062992125984" footer="0.31496062992125984"/>
  <pageSetup paperSize="9" scale="39"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H28"/>
  <sheetViews>
    <sheetView showGridLines="0" zoomScale="120" zoomScaleNormal="120" zoomScaleSheetLayoutView="115" workbookViewId="0">
      <pane ySplit="6" topLeftCell="A7" activePane="bottomLeft" state="frozen"/>
      <selection pane="bottomLeft"/>
    </sheetView>
  </sheetViews>
  <sheetFormatPr defaultColWidth="9.28515625" defaultRowHeight="15" x14ac:dyDescent="0.25"/>
  <cols>
    <col min="1" max="1" width="4.42578125" style="25" customWidth="1"/>
    <col min="2" max="2" width="6.5703125" style="25" customWidth="1"/>
    <col min="3" max="3" width="82.7109375" style="25" customWidth="1"/>
    <col min="4" max="4" width="9.28515625" style="25" customWidth="1"/>
    <col min="5" max="5" width="26.5703125" style="87" customWidth="1"/>
    <col min="6" max="6" width="5.28515625" style="25" customWidth="1"/>
    <col min="7" max="7" width="9.28515625" style="25"/>
    <col min="8" max="8" width="20.7109375" style="25" customWidth="1"/>
    <col min="9" max="14" width="9.28515625" style="25"/>
    <col min="15" max="15" width="20.7109375" style="25" customWidth="1"/>
    <col min="16" max="16384" width="9.28515625" style="25"/>
  </cols>
  <sheetData>
    <row r="1" spans="1:8" x14ac:dyDescent="0.25">
      <c r="A1" s="20"/>
      <c r="B1" s="20"/>
      <c r="C1" s="20"/>
      <c r="D1" s="20"/>
      <c r="E1" s="487"/>
      <c r="F1" s="20"/>
    </row>
    <row r="2" spans="1:8" x14ac:dyDescent="0.25">
      <c r="A2" s="20"/>
      <c r="B2" s="389" t="s">
        <v>766</v>
      </c>
      <c r="C2" s="20"/>
      <c r="D2" s="20"/>
      <c r="E2" s="489" t="s">
        <v>191</v>
      </c>
      <c r="F2" s="20"/>
    </row>
    <row r="3" spans="1:8" ht="18.600000000000001" customHeight="1" x14ac:dyDescent="0.25">
      <c r="A3" s="20"/>
      <c r="B3" s="1233" t="s">
        <v>655</v>
      </c>
      <c r="C3" s="1233"/>
      <c r="D3" s="1233"/>
      <c r="E3" s="490" t="s">
        <v>603</v>
      </c>
      <c r="F3" s="20"/>
    </row>
    <row r="4" spans="1:8" ht="15.75" thickBot="1" x14ac:dyDescent="0.3">
      <c r="A4" s="20"/>
      <c r="B4" s="155"/>
      <c r="C4" s="155"/>
      <c r="D4" s="155"/>
      <c r="E4" s="587"/>
      <c r="F4" s="20"/>
    </row>
    <row r="5" spans="1:8" x14ac:dyDescent="0.25">
      <c r="A5" s="157"/>
      <c r="B5" s="1225" t="s">
        <v>0</v>
      </c>
      <c r="C5" s="1227" t="s">
        <v>1</v>
      </c>
      <c r="D5" s="1229" t="s">
        <v>67</v>
      </c>
      <c r="E5" s="1231" t="s">
        <v>909</v>
      </c>
      <c r="F5" s="20"/>
    </row>
    <row r="6" spans="1:8" ht="15.75" thickBot="1" x14ac:dyDescent="0.3">
      <c r="A6" s="157"/>
      <c r="B6" s="1226"/>
      <c r="C6" s="1228"/>
      <c r="D6" s="1230"/>
      <c r="E6" s="1232"/>
      <c r="F6" s="20"/>
    </row>
    <row r="7" spans="1:8" ht="25.5" customHeight="1" x14ac:dyDescent="0.25">
      <c r="A7" s="157"/>
      <c r="B7" s="152">
        <v>1</v>
      </c>
      <c r="C7" s="166" t="s">
        <v>350</v>
      </c>
      <c r="D7" s="240" t="s">
        <v>73</v>
      </c>
      <c r="E7" s="675">
        <v>803</v>
      </c>
      <c r="F7" s="20"/>
      <c r="H7" s="58"/>
    </row>
    <row r="8" spans="1:8" ht="25.5" customHeight="1" x14ac:dyDescent="0.25">
      <c r="A8" s="157"/>
      <c r="B8" s="154">
        <v>2</v>
      </c>
      <c r="C8" s="167" t="s">
        <v>233</v>
      </c>
      <c r="D8" s="247" t="s">
        <v>73</v>
      </c>
      <c r="E8" s="676">
        <v>1604</v>
      </c>
      <c r="F8" s="20"/>
      <c r="H8" s="58"/>
    </row>
    <row r="9" spans="1:8" ht="25.5" customHeight="1" x14ac:dyDescent="0.25">
      <c r="A9" s="157"/>
      <c r="B9" s="154">
        <v>3</v>
      </c>
      <c r="C9" s="167" t="s">
        <v>114</v>
      </c>
      <c r="D9" s="247" t="s">
        <v>73</v>
      </c>
      <c r="E9" s="676">
        <v>48</v>
      </c>
      <c r="F9" s="20"/>
      <c r="H9" s="58"/>
    </row>
    <row r="10" spans="1:8" ht="25.5" customHeight="1" x14ac:dyDescent="0.25">
      <c r="A10" s="157"/>
      <c r="B10" s="154">
        <v>4</v>
      </c>
      <c r="C10" s="167" t="s">
        <v>132</v>
      </c>
      <c r="D10" s="247" t="s">
        <v>73</v>
      </c>
      <c r="E10" s="676">
        <v>8</v>
      </c>
      <c r="F10" s="20"/>
      <c r="H10" s="58"/>
    </row>
    <row r="11" spans="1:8" ht="25.5" customHeight="1" x14ac:dyDescent="0.25">
      <c r="A11" s="157"/>
      <c r="B11" s="154">
        <v>5</v>
      </c>
      <c r="C11" s="167" t="s">
        <v>133</v>
      </c>
      <c r="D11" s="247" t="s">
        <v>73</v>
      </c>
      <c r="E11" s="676">
        <v>7.5</v>
      </c>
      <c r="F11" s="20"/>
      <c r="H11" s="58"/>
    </row>
    <row r="12" spans="1:8" ht="25.5" customHeight="1" x14ac:dyDescent="0.25">
      <c r="A12" s="157"/>
      <c r="B12" s="154">
        <v>6</v>
      </c>
      <c r="C12" s="167" t="s">
        <v>134</v>
      </c>
      <c r="D12" s="247" t="s">
        <v>73</v>
      </c>
      <c r="E12" s="676">
        <v>11</v>
      </c>
      <c r="F12" s="20"/>
      <c r="H12" s="58"/>
    </row>
    <row r="13" spans="1:8" ht="25.5" customHeight="1" x14ac:dyDescent="0.25">
      <c r="A13" s="157"/>
      <c r="B13" s="154">
        <v>7</v>
      </c>
      <c r="C13" s="167" t="s">
        <v>115</v>
      </c>
      <c r="D13" s="247" t="s">
        <v>73</v>
      </c>
      <c r="E13" s="676">
        <v>80</v>
      </c>
      <c r="F13" s="20"/>
      <c r="H13" s="58"/>
    </row>
    <row r="14" spans="1:8" ht="25.5" customHeight="1" x14ac:dyDescent="0.25">
      <c r="A14" s="157"/>
      <c r="B14" s="154">
        <v>8</v>
      </c>
      <c r="C14" s="167" t="s">
        <v>512</v>
      </c>
      <c r="D14" s="247" t="s">
        <v>73</v>
      </c>
      <c r="E14" s="676">
        <v>39</v>
      </c>
      <c r="F14" s="20"/>
      <c r="H14" s="58"/>
    </row>
    <row r="15" spans="1:8" ht="25.5" customHeight="1" x14ac:dyDescent="0.25">
      <c r="A15" s="157"/>
      <c r="B15" s="154">
        <v>9</v>
      </c>
      <c r="C15" s="187" t="s">
        <v>116</v>
      </c>
      <c r="D15" s="313" t="s">
        <v>73</v>
      </c>
      <c r="E15" s="677">
        <v>51</v>
      </c>
      <c r="F15" s="20"/>
      <c r="H15" s="58"/>
    </row>
    <row r="16" spans="1:8" ht="25.5" customHeight="1" x14ac:dyDescent="0.25">
      <c r="A16" s="157"/>
      <c r="B16" s="154">
        <v>10</v>
      </c>
      <c r="C16" s="187" t="s">
        <v>237</v>
      </c>
      <c r="D16" s="313" t="s">
        <v>73</v>
      </c>
      <c r="E16" s="677">
        <v>35</v>
      </c>
      <c r="F16" s="20"/>
      <c r="H16" s="58"/>
    </row>
    <row r="17" spans="1:8" ht="25.5" customHeight="1" x14ac:dyDescent="0.25">
      <c r="A17" s="157"/>
      <c r="B17" s="154">
        <v>11</v>
      </c>
      <c r="C17" s="187" t="s">
        <v>117</v>
      </c>
      <c r="D17" s="313" t="s">
        <v>73</v>
      </c>
      <c r="E17" s="677">
        <v>116</v>
      </c>
      <c r="F17" s="20"/>
      <c r="H17" s="58"/>
    </row>
    <row r="18" spans="1:8" ht="25.5" customHeight="1" x14ac:dyDescent="0.25">
      <c r="A18" s="157"/>
      <c r="B18" s="154">
        <v>12</v>
      </c>
      <c r="C18" s="187" t="s">
        <v>118</v>
      </c>
      <c r="D18" s="313" t="s">
        <v>73</v>
      </c>
      <c r="E18" s="677">
        <v>5.4</v>
      </c>
      <c r="F18" s="20"/>
      <c r="H18" s="58"/>
    </row>
    <row r="19" spans="1:8" ht="25.5" customHeight="1" x14ac:dyDescent="0.25">
      <c r="A19" s="157"/>
      <c r="B19" s="154">
        <v>13</v>
      </c>
      <c r="C19" s="187" t="s">
        <v>119</v>
      </c>
      <c r="D19" s="313" t="s">
        <v>73</v>
      </c>
      <c r="E19" s="677">
        <v>12</v>
      </c>
      <c r="F19" s="20"/>
      <c r="H19" s="58"/>
    </row>
    <row r="20" spans="1:8" ht="25.5" customHeight="1" x14ac:dyDescent="0.25">
      <c r="A20" s="157"/>
      <c r="B20" s="154">
        <v>14</v>
      </c>
      <c r="C20" s="187" t="s">
        <v>120</v>
      </c>
      <c r="D20" s="313" t="s">
        <v>73</v>
      </c>
      <c r="E20" s="677">
        <v>5.4</v>
      </c>
      <c r="F20" s="20"/>
      <c r="H20" s="58"/>
    </row>
    <row r="21" spans="1:8" ht="25.5" customHeight="1" x14ac:dyDescent="0.25">
      <c r="A21" s="157"/>
      <c r="B21" s="154">
        <v>15</v>
      </c>
      <c r="C21" s="187" t="s">
        <v>121</v>
      </c>
      <c r="D21" s="313" t="s">
        <v>73</v>
      </c>
      <c r="E21" s="677">
        <v>7.3</v>
      </c>
      <c r="F21" s="20"/>
      <c r="H21" s="58"/>
    </row>
    <row r="22" spans="1:8" ht="25.5" customHeight="1" x14ac:dyDescent="0.25">
      <c r="A22" s="157"/>
      <c r="B22" s="154">
        <v>16</v>
      </c>
      <c r="C22" s="187" t="s">
        <v>123</v>
      </c>
      <c r="D22" s="313" t="s">
        <v>73</v>
      </c>
      <c r="E22" s="677">
        <v>1.4</v>
      </c>
      <c r="F22" s="20"/>
      <c r="H22" s="58"/>
    </row>
    <row r="23" spans="1:8" ht="25.5" customHeight="1" x14ac:dyDescent="0.25">
      <c r="A23" s="157"/>
      <c r="B23" s="154">
        <v>17</v>
      </c>
      <c r="C23" s="187" t="s">
        <v>135</v>
      </c>
      <c r="D23" s="313" t="s">
        <v>73</v>
      </c>
      <c r="E23" s="677">
        <v>1.4</v>
      </c>
      <c r="F23" s="20"/>
      <c r="H23" s="58"/>
    </row>
    <row r="24" spans="1:8" ht="25.5" customHeight="1" x14ac:dyDescent="0.25">
      <c r="A24" s="157"/>
      <c r="B24" s="154">
        <v>18</v>
      </c>
      <c r="C24" s="187" t="s">
        <v>136</v>
      </c>
      <c r="D24" s="313" t="s">
        <v>73</v>
      </c>
      <c r="E24" s="677">
        <v>1.1000000000000001</v>
      </c>
      <c r="F24" s="20"/>
      <c r="H24" s="58"/>
    </row>
    <row r="25" spans="1:8" ht="25.5" customHeight="1" thickBot="1" x14ac:dyDescent="0.3">
      <c r="A25" s="157"/>
      <c r="B25" s="168">
        <v>19</v>
      </c>
      <c r="C25" s="314" t="s">
        <v>510</v>
      </c>
      <c r="D25" s="315" t="s">
        <v>73</v>
      </c>
      <c r="E25" s="678">
        <v>1.8</v>
      </c>
      <c r="F25" s="20"/>
      <c r="H25" s="58"/>
    </row>
    <row r="26" spans="1:8" x14ac:dyDescent="0.25">
      <c r="A26" s="20"/>
      <c r="B26" s="20"/>
      <c r="C26" s="20"/>
      <c r="D26" s="20"/>
      <c r="E26" s="487"/>
      <c r="F26" s="20"/>
    </row>
    <row r="27" spans="1:8" x14ac:dyDescent="0.25">
      <c r="A27" s="20"/>
      <c r="B27" s="20"/>
      <c r="C27" s="20"/>
      <c r="D27" s="20"/>
      <c r="E27" s="487"/>
      <c r="F27" s="20"/>
    </row>
    <row r="28" spans="1:8" x14ac:dyDescent="0.25">
      <c r="A28" s="20"/>
      <c r="B28" s="20"/>
      <c r="C28" s="20"/>
      <c r="D28" s="20"/>
      <c r="E28" s="487"/>
      <c r="F28" s="20"/>
    </row>
  </sheetData>
  <mergeCells count="5">
    <mergeCell ref="B5:B6"/>
    <mergeCell ref="C5:C6"/>
    <mergeCell ref="D5:D6"/>
    <mergeCell ref="E5:E6"/>
    <mergeCell ref="B3:D3"/>
  </mergeCells>
  <hyperlinks>
    <hyperlink ref="E2" location="СОДЕРЖАНИЕ!A1" display="Назад в СОДЕРЖАНИЕ "/>
  </hyperlinks>
  <pageMargins left="0.23622047244094491" right="0.23622047244094491" top="0.35433070866141736" bottom="0.74803149606299213" header="0.11811023622047245" footer="0.11811023622047245"/>
  <pageSetup paperSize="9" scale="60" orientation="portrait" r:id="rId1"/>
  <headerFooter>
    <oddFooter>Страница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AC63"/>
  <sheetViews>
    <sheetView showGridLines="0" topLeftCell="B1" zoomScaleNormal="100" zoomScaleSheetLayoutView="100" workbookViewId="0">
      <selection activeCell="B25" sqref="B25"/>
    </sheetView>
  </sheetViews>
  <sheetFormatPr defaultColWidth="8.7109375" defaultRowHeight="15" x14ac:dyDescent="0.25"/>
  <cols>
    <col min="1" max="1" width="3.7109375" style="25" customWidth="1"/>
    <col min="2" max="2" width="6.5703125" style="25" customWidth="1"/>
    <col min="3" max="3" width="34.28515625" style="25" customWidth="1"/>
    <col min="4" max="4" width="5.5703125" style="25" customWidth="1"/>
    <col min="5" max="5" width="7.5703125" style="25" customWidth="1"/>
    <col min="6" max="6" width="6.7109375" style="25" customWidth="1"/>
    <col min="7" max="13" width="21.85546875" style="87" customWidth="1"/>
    <col min="14" max="14" width="5.7109375" style="25" customWidth="1"/>
    <col min="15" max="16384" width="8.7109375" style="25"/>
  </cols>
  <sheetData>
    <row r="1" spans="1:14" x14ac:dyDescent="0.25">
      <c r="A1" s="20"/>
      <c r="B1" s="20"/>
      <c r="C1" s="20"/>
      <c r="D1" s="20"/>
      <c r="E1" s="20"/>
      <c r="F1" s="20"/>
      <c r="G1" s="487"/>
      <c r="H1" s="487"/>
      <c r="I1" s="487"/>
      <c r="J1" s="487"/>
      <c r="K1" s="281"/>
      <c r="L1" s="487"/>
      <c r="M1" s="487"/>
      <c r="N1" s="20"/>
    </row>
    <row r="2" spans="1:14" x14ac:dyDescent="0.25">
      <c r="A2" s="20"/>
      <c r="B2" s="32" t="s">
        <v>766</v>
      </c>
      <c r="C2" s="20"/>
      <c r="D2" s="20"/>
      <c r="E2" s="20"/>
      <c r="F2" s="20"/>
      <c r="G2" s="487"/>
      <c r="H2" s="487"/>
      <c r="I2" s="487"/>
      <c r="J2" s="487"/>
      <c r="K2" s="489"/>
      <c r="L2" s="599"/>
      <c r="M2" s="22" t="s">
        <v>191</v>
      </c>
      <c r="N2" s="20"/>
    </row>
    <row r="3" spans="1:14" x14ac:dyDescent="0.25">
      <c r="A3" s="20"/>
      <c r="B3" s="1233" t="s">
        <v>657</v>
      </c>
      <c r="C3" s="1233"/>
      <c r="D3" s="1233"/>
      <c r="E3" s="20"/>
      <c r="F3" s="20"/>
      <c r="G3" s="487"/>
      <c r="H3" s="487"/>
      <c r="I3" s="487"/>
      <c r="J3" s="487"/>
      <c r="K3" s="487"/>
      <c r="L3" s="487"/>
      <c r="M3" s="490" t="s">
        <v>312</v>
      </c>
      <c r="N3" s="20"/>
    </row>
    <row r="4" spans="1:14" ht="15.75" thickBot="1" x14ac:dyDescent="0.3">
      <c r="A4" s="20"/>
      <c r="B4" s="20"/>
      <c r="C4" s="20"/>
      <c r="D4" s="20"/>
      <c r="E4" s="20"/>
      <c r="F4" s="20"/>
      <c r="G4" s="487"/>
      <c r="H4" s="487"/>
      <c r="I4" s="487"/>
      <c r="J4" s="487"/>
      <c r="K4" s="281"/>
      <c r="L4" s="487"/>
      <c r="M4" s="487"/>
      <c r="N4" s="20"/>
    </row>
    <row r="5" spans="1:14" ht="15" customHeight="1" x14ac:dyDescent="0.25">
      <c r="A5" s="20"/>
      <c r="B5" s="1267" t="s">
        <v>0</v>
      </c>
      <c r="C5" s="1270" t="s">
        <v>1</v>
      </c>
      <c r="D5" s="1271"/>
      <c r="E5" s="1276" t="s">
        <v>649</v>
      </c>
      <c r="F5" s="1279" t="s">
        <v>35</v>
      </c>
      <c r="G5" s="1258" t="s">
        <v>909</v>
      </c>
      <c r="H5" s="1259"/>
      <c r="I5" s="1259"/>
      <c r="J5" s="1259"/>
      <c r="K5" s="1259"/>
      <c r="L5" s="1259"/>
      <c r="M5" s="1260"/>
      <c r="N5" s="20"/>
    </row>
    <row r="6" spans="1:14" ht="14.45" customHeight="1" x14ac:dyDescent="0.25">
      <c r="A6" s="20"/>
      <c r="B6" s="1268"/>
      <c r="C6" s="1272"/>
      <c r="D6" s="1273"/>
      <c r="E6" s="1277"/>
      <c r="F6" s="1280"/>
      <c r="G6" s="1282" t="s">
        <v>36</v>
      </c>
      <c r="H6" s="1283"/>
      <c r="I6" s="1283"/>
      <c r="J6" s="1283"/>
      <c r="K6" s="1261" t="s">
        <v>672</v>
      </c>
      <c r="L6" s="1261" t="s">
        <v>137</v>
      </c>
      <c r="M6" s="1266" t="s">
        <v>476</v>
      </c>
      <c r="N6" s="20"/>
    </row>
    <row r="7" spans="1:14" x14ac:dyDescent="0.25">
      <c r="A7" s="20"/>
      <c r="B7" s="1268"/>
      <c r="C7" s="1272"/>
      <c r="D7" s="1273"/>
      <c r="E7" s="1277"/>
      <c r="F7" s="1280"/>
      <c r="G7" s="1284"/>
      <c r="H7" s="1283"/>
      <c r="I7" s="1283"/>
      <c r="J7" s="1283"/>
      <c r="K7" s="1261"/>
      <c r="L7" s="1261"/>
      <c r="M7" s="1266"/>
      <c r="N7" s="20"/>
    </row>
    <row r="8" spans="1:14" x14ac:dyDescent="0.25">
      <c r="A8" s="20"/>
      <c r="B8" s="1268"/>
      <c r="C8" s="1272"/>
      <c r="D8" s="1273"/>
      <c r="E8" s="1277"/>
      <c r="F8" s="1280"/>
      <c r="G8" s="600" t="s">
        <v>37</v>
      </c>
      <c r="H8" s="601" t="s">
        <v>37</v>
      </c>
      <c r="I8" s="601" t="s">
        <v>37</v>
      </c>
      <c r="J8" s="601" t="s">
        <v>37</v>
      </c>
      <c r="K8" s="601" t="s">
        <v>351</v>
      </c>
      <c r="L8" s="601" t="s">
        <v>352</v>
      </c>
      <c r="M8" s="602" t="s">
        <v>37</v>
      </c>
      <c r="N8" s="20"/>
    </row>
    <row r="9" spans="1:14" s="36" customFormat="1" ht="24" customHeight="1" x14ac:dyDescent="0.25">
      <c r="A9" s="43"/>
      <c r="B9" s="1268"/>
      <c r="C9" s="1272"/>
      <c r="D9" s="1273"/>
      <c r="E9" s="1277"/>
      <c r="F9" s="1280"/>
      <c r="G9" s="603" t="s">
        <v>883</v>
      </c>
      <c r="H9" s="534" t="s">
        <v>812</v>
      </c>
      <c r="I9" s="533" t="s">
        <v>813</v>
      </c>
      <c r="J9" s="604" t="s">
        <v>479</v>
      </c>
      <c r="K9" s="540" t="s">
        <v>671</v>
      </c>
      <c r="L9" s="605"/>
      <c r="M9" s="606" t="s">
        <v>671</v>
      </c>
      <c r="N9" s="43"/>
    </row>
    <row r="10" spans="1:14" x14ac:dyDescent="0.25">
      <c r="A10" s="20"/>
      <c r="B10" s="1268"/>
      <c r="C10" s="1272"/>
      <c r="D10" s="1273"/>
      <c r="E10" s="1277"/>
      <c r="F10" s="1280"/>
      <c r="G10" s="603" t="s">
        <v>407</v>
      </c>
      <c r="H10" s="540" t="s">
        <v>408</v>
      </c>
      <c r="I10" s="540" t="s">
        <v>407</v>
      </c>
      <c r="J10" s="540" t="s">
        <v>697</v>
      </c>
      <c r="K10" s="607"/>
      <c r="L10" s="607"/>
      <c r="M10" s="606"/>
      <c r="N10" s="20"/>
    </row>
    <row r="11" spans="1:14" x14ac:dyDescent="0.25">
      <c r="A11" s="20"/>
      <c r="B11" s="1268"/>
      <c r="C11" s="1272"/>
      <c r="D11" s="1273"/>
      <c r="E11" s="1277"/>
      <c r="F11" s="1280"/>
      <c r="G11" s="552" t="s">
        <v>373</v>
      </c>
      <c r="H11" s="538" t="s">
        <v>407</v>
      </c>
      <c r="I11" s="538" t="s">
        <v>373</v>
      </c>
      <c r="J11" s="538" t="s">
        <v>374</v>
      </c>
      <c r="K11" s="608"/>
      <c r="L11" s="608"/>
      <c r="M11" s="609"/>
      <c r="N11" s="20"/>
    </row>
    <row r="12" spans="1:14" x14ac:dyDescent="0.25">
      <c r="A12" s="20"/>
      <c r="B12" s="1268"/>
      <c r="C12" s="1272"/>
      <c r="D12" s="1273"/>
      <c r="E12" s="1277"/>
      <c r="F12" s="1280"/>
      <c r="G12" s="552" t="s">
        <v>409</v>
      </c>
      <c r="H12" s="538" t="s">
        <v>373</v>
      </c>
      <c r="I12" s="538" t="s">
        <v>409</v>
      </c>
      <c r="J12" s="554" t="s">
        <v>375</v>
      </c>
      <c r="K12" s="608"/>
      <c r="L12" s="608"/>
      <c r="M12" s="609"/>
      <c r="N12" s="20"/>
    </row>
    <row r="13" spans="1:14" x14ac:dyDescent="0.25">
      <c r="A13" s="20"/>
      <c r="B13" s="1268"/>
      <c r="C13" s="1272"/>
      <c r="D13" s="1273"/>
      <c r="E13" s="1277"/>
      <c r="F13" s="1280"/>
      <c r="G13" s="552" t="s">
        <v>372</v>
      </c>
      <c r="H13" s="538" t="s">
        <v>409</v>
      </c>
      <c r="I13" s="538" t="s">
        <v>371</v>
      </c>
      <c r="J13" s="554" t="s">
        <v>376</v>
      </c>
      <c r="K13" s="608"/>
      <c r="L13" s="608"/>
      <c r="M13" s="609"/>
      <c r="N13" s="20"/>
    </row>
    <row r="14" spans="1:14" x14ac:dyDescent="0.25">
      <c r="A14" s="20"/>
      <c r="B14" s="1268"/>
      <c r="C14" s="1272"/>
      <c r="D14" s="1273"/>
      <c r="E14" s="1277"/>
      <c r="F14" s="1280"/>
      <c r="G14" s="552" t="s">
        <v>371</v>
      </c>
      <c r="H14" s="538" t="s">
        <v>371</v>
      </c>
      <c r="I14" s="538"/>
      <c r="J14" s="554" t="s">
        <v>829</v>
      </c>
      <c r="K14" s="608"/>
      <c r="L14" s="608"/>
      <c r="M14" s="609"/>
      <c r="N14" s="20"/>
    </row>
    <row r="15" spans="1:14" x14ac:dyDescent="0.25">
      <c r="A15" s="20"/>
      <c r="B15" s="1268"/>
      <c r="C15" s="1272"/>
      <c r="D15" s="1273"/>
      <c r="E15" s="1277"/>
      <c r="F15" s="1280"/>
      <c r="G15" s="610"/>
      <c r="H15" s="611"/>
      <c r="I15" s="611"/>
      <c r="J15" s="611" t="s">
        <v>828</v>
      </c>
      <c r="K15" s="612"/>
      <c r="L15" s="612"/>
      <c r="M15" s="613"/>
      <c r="N15" s="20"/>
    </row>
    <row r="16" spans="1:14" x14ac:dyDescent="0.25">
      <c r="A16" s="20"/>
      <c r="B16" s="1268"/>
      <c r="C16" s="1272"/>
      <c r="D16" s="1273"/>
      <c r="E16" s="1277"/>
      <c r="F16" s="1280"/>
      <c r="G16" s="614"/>
      <c r="H16" s="615"/>
      <c r="I16" s="616"/>
      <c r="J16" s="617"/>
      <c r="K16" s="607"/>
      <c r="L16" s="607"/>
      <c r="M16" s="618"/>
      <c r="N16" s="20"/>
    </row>
    <row r="17" spans="1:29" ht="15.75" thickBot="1" x14ac:dyDescent="0.3">
      <c r="A17" s="20"/>
      <c r="B17" s="1269"/>
      <c r="C17" s="1274"/>
      <c r="D17" s="1275"/>
      <c r="E17" s="1278"/>
      <c r="F17" s="1281"/>
      <c r="G17" s="619"/>
      <c r="H17" s="542"/>
      <c r="I17" s="542"/>
      <c r="J17" s="558"/>
      <c r="K17" s="620"/>
      <c r="L17" s="620"/>
      <c r="M17" s="621"/>
      <c r="N17" s="20"/>
    </row>
    <row r="18" spans="1:29" ht="36.75" customHeight="1" x14ac:dyDescent="0.25">
      <c r="A18" s="20"/>
      <c r="B18" s="411">
        <v>1</v>
      </c>
      <c r="C18" s="1262" t="s">
        <v>678</v>
      </c>
      <c r="D18" s="1263"/>
      <c r="E18" s="412" t="s">
        <v>124</v>
      </c>
      <c r="F18" s="452" t="s">
        <v>205</v>
      </c>
      <c r="G18" s="594">
        <v>5058</v>
      </c>
      <c r="H18" s="622">
        <v>6654</v>
      </c>
      <c r="I18" s="622">
        <f>ROUND(+H18*1.26,0)</f>
        <v>8384</v>
      </c>
      <c r="J18" s="622">
        <v>8347</v>
      </c>
      <c r="K18" s="622">
        <f>+ROUND(H18*0.93,0)</f>
        <v>6188</v>
      </c>
      <c r="L18" s="622">
        <v>35622</v>
      </c>
      <c r="M18" s="595">
        <v>13913</v>
      </c>
      <c r="N18" s="20"/>
      <c r="O18" s="36"/>
      <c r="P18" s="36"/>
      <c r="Q18" s="36"/>
      <c r="R18" s="36"/>
      <c r="S18" s="36"/>
      <c r="T18" s="36"/>
      <c r="U18" s="36"/>
      <c r="V18" s="36"/>
      <c r="W18" s="36"/>
      <c r="X18" s="36"/>
      <c r="Y18" s="36"/>
      <c r="Z18" s="36"/>
      <c r="AA18" s="36"/>
      <c r="AB18" s="36"/>
      <c r="AC18" s="36"/>
    </row>
    <row r="19" spans="1:29" ht="43.5" customHeight="1" thickBot="1" x14ac:dyDescent="0.3">
      <c r="A19" s="20"/>
      <c r="B19" s="273">
        <v>2</v>
      </c>
      <c r="C19" s="1264" t="s">
        <v>38</v>
      </c>
      <c r="D19" s="1265"/>
      <c r="E19" s="274" t="s">
        <v>650</v>
      </c>
      <c r="F19" s="453" t="s">
        <v>386</v>
      </c>
      <c r="G19" s="680">
        <v>953</v>
      </c>
      <c r="H19" s="679">
        <v>1137</v>
      </c>
      <c r="I19" s="679">
        <f>ROUND(+H19*1.26,0)</f>
        <v>1433</v>
      </c>
      <c r="J19" s="679">
        <v>1926</v>
      </c>
      <c r="K19" s="679">
        <f>+ROUND(H19*0.93,0)</f>
        <v>1057</v>
      </c>
      <c r="L19" s="679">
        <v>17347</v>
      </c>
      <c r="M19" s="623" t="s">
        <v>4</v>
      </c>
      <c r="N19" s="20"/>
      <c r="O19" s="36"/>
      <c r="P19" s="36"/>
      <c r="Q19" s="36"/>
      <c r="R19" s="36"/>
      <c r="S19" s="36"/>
      <c r="T19" s="36"/>
      <c r="U19" s="36"/>
      <c r="V19" s="36"/>
      <c r="W19" s="36"/>
      <c r="X19" s="36"/>
      <c r="Y19" s="36"/>
      <c r="Z19" s="36"/>
      <c r="AA19" s="36"/>
      <c r="AB19" s="36"/>
      <c r="AC19" s="36"/>
    </row>
    <row r="20" spans="1:29" x14ac:dyDescent="0.25">
      <c r="A20" s="20"/>
      <c r="B20" s="1256" t="s">
        <v>381</v>
      </c>
      <c r="C20" s="1257"/>
      <c r="D20" s="1257"/>
      <c r="E20" s="1257"/>
      <c r="F20" s="1257"/>
      <c r="G20" s="1257"/>
      <c r="H20" s="1257"/>
      <c r="I20" s="1257"/>
      <c r="J20" s="1257"/>
      <c r="K20" s="624"/>
      <c r="L20" s="487"/>
      <c r="M20" s="487"/>
      <c r="N20" s="20"/>
    </row>
    <row r="21" spans="1:29" x14ac:dyDescent="0.25">
      <c r="A21" s="20"/>
      <c r="B21" s="1255"/>
      <c r="C21" s="1255"/>
      <c r="D21" s="1255"/>
      <c r="E21" s="1255"/>
      <c r="F21" s="1255"/>
      <c r="G21" s="1255"/>
      <c r="H21" s="1255"/>
      <c r="I21" s="1255"/>
      <c r="J21" s="1255"/>
      <c r="K21" s="625"/>
      <c r="L21" s="487"/>
      <c r="M21" s="487"/>
      <c r="N21" s="20"/>
    </row>
    <row r="22" spans="1:29" x14ac:dyDescent="0.25">
      <c r="A22"/>
      <c r="B22" s="429" t="s">
        <v>679</v>
      </c>
      <c r="C22" s="71"/>
      <c r="D22" s="71"/>
      <c r="E22" s="71"/>
      <c r="F22" s="71"/>
      <c r="G22" s="626"/>
      <c r="H22" s="627"/>
      <c r="I22" s="627"/>
      <c r="J22" s="627"/>
      <c r="K22" s="626"/>
      <c r="L22" s="487"/>
      <c r="M22" s="487"/>
      <c r="N22" s="20"/>
    </row>
    <row r="23" spans="1:29" x14ac:dyDescent="0.25">
      <c r="A23"/>
      <c r="B23" s="429" t="s">
        <v>680</v>
      </c>
      <c r="C23" s="71"/>
      <c r="D23" s="71"/>
      <c r="E23" s="71"/>
      <c r="F23" s="71"/>
      <c r="G23" s="626"/>
      <c r="H23" s="627"/>
      <c r="I23" s="627"/>
      <c r="J23" s="627"/>
      <c r="K23" s="626"/>
      <c r="L23" s="487"/>
      <c r="M23" s="487"/>
      <c r="N23" s="20"/>
    </row>
    <row r="24" spans="1:29" x14ac:dyDescent="0.25">
      <c r="A24"/>
      <c r="B24" s="429" t="s">
        <v>681</v>
      </c>
      <c r="C24" s="429"/>
      <c r="D24" s="429"/>
      <c r="E24" s="429"/>
      <c r="F24" s="429"/>
      <c r="G24" s="626"/>
      <c r="H24" s="627"/>
      <c r="I24" s="627"/>
      <c r="J24" s="627"/>
      <c r="K24" s="626"/>
      <c r="L24" s="487"/>
      <c r="M24" s="487"/>
      <c r="N24" s="20"/>
    </row>
    <row r="25" spans="1:29" x14ac:dyDescent="0.25">
      <c r="A25"/>
      <c r="B25" s="429" t="s">
        <v>884</v>
      </c>
      <c r="C25" s="429"/>
      <c r="D25" s="429"/>
      <c r="E25" s="429"/>
      <c r="F25" s="429"/>
      <c r="G25" s="626"/>
      <c r="H25" s="627"/>
      <c r="I25" s="627"/>
      <c r="J25" s="627"/>
      <c r="K25" s="626"/>
      <c r="L25" s="487"/>
      <c r="M25" s="487"/>
      <c r="N25" s="20"/>
    </row>
    <row r="26" spans="1:29" x14ac:dyDescent="0.25">
      <c r="A26" s="20"/>
      <c r="B26" s="428" t="s">
        <v>385</v>
      </c>
      <c r="C26" s="49"/>
      <c r="D26" s="49"/>
      <c r="E26" s="49"/>
      <c r="F26" s="49"/>
      <c r="G26" s="627"/>
      <c r="H26" s="627"/>
      <c r="I26" s="627"/>
      <c r="J26" s="627"/>
      <c r="K26" s="626"/>
      <c r="L26" s="487"/>
      <c r="M26" s="487"/>
      <c r="N26" s="20"/>
    </row>
    <row r="27" spans="1:29" x14ac:dyDescent="0.25">
      <c r="A27" s="20"/>
      <c r="B27" s="428" t="s">
        <v>387</v>
      </c>
      <c r="C27" s="49"/>
      <c r="D27" s="49"/>
      <c r="E27" s="49"/>
      <c r="F27" s="49"/>
      <c r="G27" s="627"/>
      <c r="H27" s="627"/>
      <c r="I27" s="627"/>
      <c r="J27" s="627"/>
      <c r="K27" s="626"/>
      <c r="L27" s="487"/>
      <c r="M27" s="487"/>
      <c r="N27" s="20"/>
    </row>
    <row r="28" spans="1:29" x14ac:dyDescent="0.25">
      <c r="A28" s="20"/>
      <c r="B28" s="428" t="s">
        <v>531</v>
      </c>
      <c r="C28" s="49"/>
      <c r="D28" s="49"/>
      <c r="E28" s="49"/>
      <c r="F28" s="49"/>
      <c r="G28" s="627"/>
      <c r="H28" s="627"/>
      <c r="I28" s="627"/>
      <c r="J28" s="627"/>
      <c r="K28" s="626"/>
      <c r="L28" s="487"/>
      <c r="M28" s="487"/>
      <c r="N28" s="20"/>
    </row>
    <row r="29" spans="1:29" x14ac:dyDescent="0.25">
      <c r="A29" s="20"/>
      <c r="B29" s="252"/>
      <c r="C29" s="253"/>
      <c r="D29" s="253"/>
      <c r="E29" s="253"/>
      <c r="F29" s="253"/>
      <c r="G29" s="628"/>
      <c r="H29" s="628"/>
      <c r="I29" s="628"/>
      <c r="J29" s="628"/>
      <c r="K29" s="629"/>
      <c r="L29" s="628"/>
      <c r="M29" s="628"/>
      <c r="N29" s="20"/>
    </row>
    <row r="30" spans="1:29" ht="15.75" x14ac:dyDescent="0.25">
      <c r="A30" s="20"/>
      <c r="B30" s="388" t="s">
        <v>669</v>
      </c>
      <c r="C30" s="20"/>
      <c r="D30" s="20"/>
      <c r="E30" s="20"/>
      <c r="F30" s="253"/>
      <c r="G30" s="628"/>
      <c r="H30" s="628"/>
      <c r="I30" s="628"/>
      <c r="J30" s="628"/>
      <c r="K30" s="629"/>
      <c r="L30" s="628"/>
      <c r="M30" s="628"/>
      <c r="N30" s="20"/>
    </row>
    <row r="31" spans="1:29" ht="15.75" thickBot="1" x14ac:dyDescent="0.3">
      <c r="A31" s="20"/>
      <c r="B31" s="20"/>
      <c r="C31" s="20"/>
      <c r="D31" s="20"/>
      <c r="E31" s="20"/>
      <c r="F31" s="20"/>
      <c r="G31" s="487"/>
      <c r="H31" s="487"/>
      <c r="I31" s="487"/>
      <c r="J31" s="487"/>
      <c r="K31" s="281"/>
      <c r="L31" s="487"/>
      <c r="M31" s="487"/>
      <c r="N31" s="20"/>
    </row>
    <row r="32" spans="1:29" ht="15.75" customHeight="1" x14ac:dyDescent="0.25">
      <c r="A32" s="20"/>
      <c r="B32" s="1236" t="s">
        <v>0</v>
      </c>
      <c r="C32" s="1239" t="s">
        <v>1</v>
      </c>
      <c r="D32" s="1242" t="s">
        <v>110</v>
      </c>
      <c r="E32" s="1245" t="s">
        <v>112</v>
      </c>
      <c r="F32" s="1239" t="s">
        <v>35</v>
      </c>
      <c r="G32" s="1248" t="s">
        <v>558</v>
      </c>
      <c r="H32" s="1249"/>
      <c r="I32" s="1249"/>
      <c r="J32" s="1249"/>
      <c r="K32" s="1249"/>
      <c r="L32" s="1249"/>
      <c r="M32" s="1250"/>
      <c r="N32" s="61"/>
    </row>
    <row r="33" spans="1:29" ht="15" customHeight="1" x14ac:dyDescent="0.25">
      <c r="A33" s="20"/>
      <c r="B33" s="1237"/>
      <c r="C33" s="1240"/>
      <c r="D33" s="1243"/>
      <c r="E33" s="1246"/>
      <c r="F33" s="1240"/>
      <c r="G33" s="1251" t="s">
        <v>36</v>
      </c>
      <c r="H33" s="1252"/>
      <c r="I33" s="1252"/>
      <c r="J33" s="1252"/>
      <c r="K33" s="1261" t="s">
        <v>672</v>
      </c>
      <c r="L33" s="1253" t="s">
        <v>137</v>
      </c>
      <c r="M33" s="1254" t="s">
        <v>138</v>
      </c>
      <c r="N33" s="20"/>
    </row>
    <row r="34" spans="1:29" ht="14.45" customHeight="1" x14ac:dyDescent="0.25">
      <c r="A34" s="20"/>
      <c r="B34" s="1237"/>
      <c r="C34" s="1240"/>
      <c r="D34" s="1243"/>
      <c r="E34" s="1246"/>
      <c r="F34" s="1240"/>
      <c r="G34" s="1251"/>
      <c r="H34" s="1252"/>
      <c r="I34" s="1252"/>
      <c r="J34" s="1252"/>
      <c r="K34" s="1261"/>
      <c r="L34" s="1253"/>
      <c r="M34" s="1254"/>
      <c r="N34" s="20"/>
    </row>
    <row r="35" spans="1:29" x14ac:dyDescent="0.25">
      <c r="A35" s="20"/>
      <c r="B35" s="1237"/>
      <c r="C35" s="1240"/>
      <c r="D35" s="1243"/>
      <c r="E35" s="1246"/>
      <c r="F35" s="1240"/>
      <c r="G35" s="630" t="s">
        <v>37</v>
      </c>
      <c r="H35" s="631" t="s">
        <v>37</v>
      </c>
      <c r="I35" s="631" t="s">
        <v>37</v>
      </c>
      <c r="J35" s="631" t="s">
        <v>37</v>
      </c>
      <c r="K35" s="601"/>
      <c r="L35" s="631"/>
      <c r="M35" s="602" t="s">
        <v>37</v>
      </c>
      <c r="N35" s="20"/>
    </row>
    <row r="36" spans="1:29" ht="22.5" x14ac:dyDescent="0.25">
      <c r="A36" s="20"/>
      <c r="B36" s="1237"/>
      <c r="C36" s="1240"/>
      <c r="D36" s="1243"/>
      <c r="E36" s="1246"/>
      <c r="F36" s="1240"/>
      <c r="G36" s="532" t="s">
        <v>383</v>
      </c>
      <c r="H36" s="533" t="s">
        <v>477</v>
      </c>
      <c r="I36" s="533" t="s">
        <v>683</v>
      </c>
      <c r="J36" s="550" t="s">
        <v>382</v>
      </c>
      <c r="K36" s="533" t="s">
        <v>673</v>
      </c>
      <c r="L36" s="632"/>
      <c r="M36" s="606" t="s">
        <v>671</v>
      </c>
      <c r="N36" s="20"/>
    </row>
    <row r="37" spans="1:29" s="85" customFormat="1" x14ac:dyDescent="0.25">
      <c r="A37" s="84"/>
      <c r="B37" s="1237"/>
      <c r="C37" s="1240"/>
      <c r="D37" s="1243"/>
      <c r="E37" s="1246"/>
      <c r="F37" s="1240"/>
      <c r="G37" s="633">
        <v>140</v>
      </c>
      <c r="H37" s="635">
        <v>180</v>
      </c>
      <c r="I37" s="635">
        <v>275</v>
      </c>
      <c r="J37" s="634" t="s">
        <v>384</v>
      </c>
      <c r="K37" s="634">
        <v>180</v>
      </c>
      <c r="L37" s="632"/>
      <c r="M37" s="606"/>
      <c r="N37" s="84"/>
    </row>
    <row r="38" spans="1:29" ht="15.75" thickBot="1" x14ac:dyDescent="0.3">
      <c r="A38" s="20"/>
      <c r="B38" s="1238"/>
      <c r="C38" s="1241"/>
      <c r="D38" s="1244"/>
      <c r="E38" s="1247"/>
      <c r="F38" s="1241"/>
      <c r="G38" s="641" t="s">
        <v>886</v>
      </c>
      <c r="H38" s="643">
        <v>0.5</v>
      </c>
      <c r="I38" s="644">
        <v>0.5</v>
      </c>
      <c r="J38" s="642">
        <v>0.45</v>
      </c>
      <c r="K38" s="642">
        <v>0.5</v>
      </c>
      <c r="L38" s="636" t="s">
        <v>352</v>
      </c>
      <c r="M38" s="637" t="s">
        <v>351</v>
      </c>
      <c r="N38" s="20"/>
    </row>
    <row r="39" spans="1:29" ht="36.75" customHeight="1" x14ac:dyDescent="0.25">
      <c r="A39" s="20"/>
      <c r="B39" s="400"/>
      <c r="C39" s="401" t="s">
        <v>651</v>
      </c>
      <c r="D39" s="402"/>
      <c r="E39" s="403" t="s">
        <v>124</v>
      </c>
      <c r="F39" s="404" t="s">
        <v>205</v>
      </c>
      <c r="G39" s="638">
        <v>1958</v>
      </c>
      <c r="H39" s="639">
        <v>2036</v>
      </c>
      <c r="I39" s="639">
        <f>ROUND(+H39*1.26,0)</f>
        <v>2565</v>
      </c>
      <c r="J39" s="639">
        <v>3980</v>
      </c>
      <c r="K39" s="639">
        <f t="shared" ref="K39:K46" si="0">+ROUND(H39*0.93,0)</f>
        <v>1893</v>
      </c>
      <c r="L39" s="639">
        <v>29198</v>
      </c>
      <c r="M39" s="640">
        <v>4455</v>
      </c>
      <c r="N39" s="20"/>
      <c r="O39" s="36"/>
      <c r="P39" s="36"/>
      <c r="Q39" s="36"/>
      <c r="R39" s="36"/>
      <c r="S39" s="36"/>
      <c r="T39" s="36"/>
      <c r="U39" s="36"/>
      <c r="V39" s="36"/>
      <c r="W39" s="36"/>
      <c r="X39" s="36"/>
      <c r="Y39" s="36"/>
      <c r="Z39" s="36"/>
      <c r="AA39" s="36"/>
      <c r="AB39" s="36"/>
      <c r="AC39" s="36"/>
    </row>
    <row r="40" spans="1:29" x14ac:dyDescent="0.25">
      <c r="A40" s="47"/>
      <c r="B40" s="255">
        <v>1</v>
      </c>
      <c r="C40" s="173" t="s">
        <v>86</v>
      </c>
      <c r="D40" s="176" t="s">
        <v>246</v>
      </c>
      <c r="E40" s="177">
        <v>0.125</v>
      </c>
      <c r="F40" s="178" t="s">
        <v>206</v>
      </c>
      <c r="G40" s="399">
        <f t="shared" ref="G40:G59" si="1">E40*2*$G$39/2</f>
        <v>244.75</v>
      </c>
      <c r="H40" s="321">
        <f t="shared" ref="H40:H46" si="2">E40*2*$H$39/2</f>
        <v>254.5</v>
      </c>
      <c r="I40" s="321">
        <f t="shared" ref="I40:I46" si="3">E40*2*$I$39/2</f>
        <v>320.625</v>
      </c>
      <c r="J40" s="321">
        <f t="shared" ref="J40:J46" si="4">E40*2*$J$39/2</f>
        <v>497.5</v>
      </c>
      <c r="K40" s="321">
        <f t="shared" si="0"/>
        <v>237</v>
      </c>
      <c r="L40" s="321">
        <f t="shared" ref="L40:L46" si="5">E40*2*$L$39/2</f>
        <v>3649.75</v>
      </c>
      <c r="M40" s="322">
        <f t="shared" ref="M40:M46" si="6">E40*2*$M$39/2</f>
        <v>556.875</v>
      </c>
      <c r="N40" s="47"/>
    </row>
    <row r="41" spans="1:29" s="46" customFormat="1" ht="12" x14ac:dyDescent="0.2">
      <c r="A41" s="47"/>
      <c r="B41" s="171">
        <v>2</v>
      </c>
      <c r="C41" s="174" t="s">
        <v>87</v>
      </c>
      <c r="D41" s="179" t="s">
        <v>246</v>
      </c>
      <c r="E41" s="180">
        <v>0.32</v>
      </c>
      <c r="F41" s="181" t="s">
        <v>206</v>
      </c>
      <c r="G41" s="320">
        <f t="shared" si="1"/>
        <v>626.56000000000006</v>
      </c>
      <c r="H41" s="323">
        <f t="shared" si="2"/>
        <v>651.52</v>
      </c>
      <c r="I41" s="323">
        <f t="shared" si="3"/>
        <v>820.80000000000007</v>
      </c>
      <c r="J41" s="323">
        <f t="shared" si="4"/>
        <v>1273.6000000000001</v>
      </c>
      <c r="K41" s="323">
        <f t="shared" si="0"/>
        <v>606</v>
      </c>
      <c r="L41" s="323">
        <f t="shared" si="5"/>
        <v>9343.36</v>
      </c>
      <c r="M41" s="324">
        <f t="shared" si="6"/>
        <v>1425.6000000000001</v>
      </c>
      <c r="N41" s="47"/>
    </row>
    <row r="42" spans="1:29" s="46" customFormat="1" ht="12" x14ac:dyDescent="0.2">
      <c r="A42" s="47"/>
      <c r="B42" s="171">
        <v>3</v>
      </c>
      <c r="C42" s="174" t="s">
        <v>88</v>
      </c>
      <c r="D42" s="179" t="s">
        <v>246</v>
      </c>
      <c r="E42" s="180">
        <v>0.32</v>
      </c>
      <c r="F42" s="181" t="s">
        <v>206</v>
      </c>
      <c r="G42" s="320">
        <f t="shared" si="1"/>
        <v>626.56000000000006</v>
      </c>
      <c r="H42" s="323">
        <f t="shared" si="2"/>
        <v>651.52</v>
      </c>
      <c r="I42" s="323">
        <f t="shared" si="3"/>
        <v>820.80000000000007</v>
      </c>
      <c r="J42" s="323">
        <f t="shared" si="4"/>
        <v>1273.6000000000001</v>
      </c>
      <c r="K42" s="323">
        <f t="shared" si="0"/>
        <v>606</v>
      </c>
      <c r="L42" s="323">
        <f t="shared" si="5"/>
        <v>9343.36</v>
      </c>
      <c r="M42" s="324">
        <f t="shared" si="6"/>
        <v>1425.6000000000001</v>
      </c>
      <c r="N42" s="47"/>
    </row>
    <row r="43" spans="1:29" s="46" customFormat="1" ht="12" x14ac:dyDescent="0.2">
      <c r="A43" s="47"/>
      <c r="B43" s="171">
        <v>4</v>
      </c>
      <c r="C43" s="174" t="s">
        <v>89</v>
      </c>
      <c r="D43" s="179" t="s">
        <v>246</v>
      </c>
      <c r="E43" s="180">
        <v>0.25</v>
      </c>
      <c r="F43" s="181" t="s">
        <v>206</v>
      </c>
      <c r="G43" s="320">
        <f t="shared" si="1"/>
        <v>489.5</v>
      </c>
      <c r="H43" s="323">
        <f t="shared" si="2"/>
        <v>509</v>
      </c>
      <c r="I43" s="323">
        <f t="shared" si="3"/>
        <v>641.25</v>
      </c>
      <c r="J43" s="323">
        <f t="shared" si="4"/>
        <v>995</v>
      </c>
      <c r="K43" s="323">
        <f t="shared" si="0"/>
        <v>473</v>
      </c>
      <c r="L43" s="323">
        <f t="shared" si="5"/>
        <v>7299.5</v>
      </c>
      <c r="M43" s="324">
        <f t="shared" si="6"/>
        <v>1113.75</v>
      </c>
      <c r="N43" s="47"/>
    </row>
    <row r="44" spans="1:29" s="46" customFormat="1" ht="12" x14ac:dyDescent="0.2">
      <c r="A44" s="47"/>
      <c r="B44" s="171">
        <v>5</v>
      </c>
      <c r="C44" s="174" t="s">
        <v>90</v>
      </c>
      <c r="D44" s="179" t="s">
        <v>246</v>
      </c>
      <c r="E44" s="180">
        <v>0.2</v>
      </c>
      <c r="F44" s="181" t="s">
        <v>206</v>
      </c>
      <c r="G44" s="320">
        <f t="shared" si="1"/>
        <v>391.6</v>
      </c>
      <c r="H44" s="323">
        <f t="shared" si="2"/>
        <v>407.20000000000005</v>
      </c>
      <c r="I44" s="323">
        <f t="shared" si="3"/>
        <v>513</v>
      </c>
      <c r="J44" s="323">
        <f t="shared" si="4"/>
        <v>796</v>
      </c>
      <c r="K44" s="323">
        <f t="shared" si="0"/>
        <v>379</v>
      </c>
      <c r="L44" s="323">
        <f t="shared" si="5"/>
        <v>5839.6</v>
      </c>
      <c r="M44" s="324">
        <f t="shared" si="6"/>
        <v>891</v>
      </c>
      <c r="N44" s="47"/>
    </row>
    <row r="45" spans="1:29" s="46" customFormat="1" ht="12" x14ac:dyDescent="0.2">
      <c r="A45" s="47"/>
      <c r="B45" s="171">
        <v>6</v>
      </c>
      <c r="C45" s="174" t="s">
        <v>91</v>
      </c>
      <c r="D45" s="179" t="s">
        <v>246</v>
      </c>
      <c r="E45" s="180">
        <v>0.15</v>
      </c>
      <c r="F45" s="181" t="s">
        <v>206</v>
      </c>
      <c r="G45" s="320">
        <f t="shared" si="1"/>
        <v>293.7</v>
      </c>
      <c r="H45" s="323">
        <f t="shared" si="2"/>
        <v>305.39999999999998</v>
      </c>
      <c r="I45" s="323">
        <f t="shared" si="3"/>
        <v>384.75</v>
      </c>
      <c r="J45" s="323">
        <f t="shared" si="4"/>
        <v>597</v>
      </c>
      <c r="K45" s="323">
        <f t="shared" si="0"/>
        <v>284</v>
      </c>
      <c r="L45" s="323">
        <f t="shared" si="5"/>
        <v>4379.7</v>
      </c>
      <c r="M45" s="324">
        <f t="shared" si="6"/>
        <v>668.25</v>
      </c>
      <c r="N45" s="47"/>
    </row>
    <row r="46" spans="1:29" s="46" customFormat="1" ht="12" x14ac:dyDescent="0.2">
      <c r="A46" s="47"/>
      <c r="B46" s="171">
        <v>7</v>
      </c>
      <c r="C46" s="174" t="s">
        <v>92</v>
      </c>
      <c r="D46" s="179" t="s">
        <v>246</v>
      </c>
      <c r="E46" s="180">
        <v>0.125</v>
      </c>
      <c r="F46" s="181" t="s">
        <v>206</v>
      </c>
      <c r="G46" s="320">
        <f t="shared" si="1"/>
        <v>244.75</v>
      </c>
      <c r="H46" s="323">
        <f t="shared" si="2"/>
        <v>254.5</v>
      </c>
      <c r="I46" s="323">
        <f t="shared" si="3"/>
        <v>320.625</v>
      </c>
      <c r="J46" s="323">
        <f t="shared" si="4"/>
        <v>497.5</v>
      </c>
      <c r="K46" s="323">
        <f t="shared" si="0"/>
        <v>237</v>
      </c>
      <c r="L46" s="323">
        <f t="shared" si="5"/>
        <v>3649.75</v>
      </c>
      <c r="M46" s="324">
        <f t="shared" si="6"/>
        <v>556.875</v>
      </c>
      <c r="N46" s="47"/>
    </row>
    <row r="47" spans="1:29" s="46" customFormat="1" ht="12" x14ac:dyDescent="0.2">
      <c r="A47" s="47"/>
      <c r="B47" s="171">
        <v>8</v>
      </c>
      <c r="C47" s="174" t="s">
        <v>93</v>
      </c>
      <c r="D47" s="179" t="s">
        <v>246</v>
      </c>
      <c r="E47" s="180">
        <v>0.05</v>
      </c>
      <c r="F47" s="181" t="s">
        <v>206</v>
      </c>
      <c r="G47" s="320">
        <f>$E$47*G$39*1.35</f>
        <v>132.16500000000002</v>
      </c>
      <c r="H47" s="323">
        <f>$E$47*H$39*1.35</f>
        <v>137.43000000000004</v>
      </c>
      <c r="I47" s="323">
        <f>E47*2*$I$39/2*1.35</f>
        <v>173.13750000000002</v>
      </c>
      <c r="J47" s="323">
        <f>$E$47*J$39*1.35</f>
        <v>268.65000000000003</v>
      </c>
      <c r="K47" s="323">
        <f>$E$47*K$39*1.35</f>
        <v>127.77750000000002</v>
      </c>
      <c r="L47" s="323">
        <f>$E$47*L$39</f>
        <v>1459.9</v>
      </c>
      <c r="M47" s="324">
        <f>$E$47*M$39*1.35</f>
        <v>300.71250000000003</v>
      </c>
      <c r="N47" s="47"/>
    </row>
    <row r="48" spans="1:29" s="46" customFormat="1" ht="12" x14ac:dyDescent="0.2">
      <c r="A48" s="47"/>
      <c r="B48" s="171">
        <v>9</v>
      </c>
      <c r="C48" s="174" t="s">
        <v>94</v>
      </c>
      <c r="D48" s="179" t="s">
        <v>246</v>
      </c>
      <c r="E48" s="180">
        <v>0.1</v>
      </c>
      <c r="F48" s="181" t="s">
        <v>206</v>
      </c>
      <c r="G48" s="320">
        <f t="shared" si="1"/>
        <v>195.8</v>
      </c>
      <c r="H48" s="323">
        <f t="shared" ref="H48:H59" si="7">E48*2*$H$39/2</f>
        <v>203.60000000000002</v>
      </c>
      <c r="I48" s="323">
        <f t="shared" ref="I48:I59" si="8">E48*2*$I$39/2</f>
        <v>256.5</v>
      </c>
      <c r="J48" s="323">
        <f t="shared" ref="J48:J59" si="9">E48*2*$J$39/2</f>
        <v>398</v>
      </c>
      <c r="K48" s="323">
        <f t="shared" ref="K48:K59" si="10">+ROUND(H48*0.93,0)</f>
        <v>189</v>
      </c>
      <c r="L48" s="323">
        <f t="shared" ref="L48:L59" si="11">E48*2*$L$39/2</f>
        <v>2919.8</v>
      </c>
      <c r="M48" s="324">
        <f t="shared" ref="M48:M59" si="12">E48*2*$M$39/2</f>
        <v>445.5</v>
      </c>
      <c r="N48" s="47"/>
    </row>
    <row r="49" spans="1:14" s="46" customFormat="1" ht="12" x14ac:dyDescent="0.2">
      <c r="A49" s="47"/>
      <c r="B49" s="171">
        <v>10</v>
      </c>
      <c r="C49" s="174" t="s">
        <v>95</v>
      </c>
      <c r="D49" s="179" t="s">
        <v>246</v>
      </c>
      <c r="E49" s="180">
        <v>0.2</v>
      </c>
      <c r="F49" s="181" t="s">
        <v>206</v>
      </c>
      <c r="G49" s="320">
        <f t="shared" si="1"/>
        <v>391.6</v>
      </c>
      <c r="H49" s="323">
        <f t="shared" si="7"/>
        <v>407.20000000000005</v>
      </c>
      <c r="I49" s="323">
        <f t="shared" si="8"/>
        <v>513</v>
      </c>
      <c r="J49" s="323">
        <f t="shared" si="9"/>
        <v>796</v>
      </c>
      <c r="K49" s="323">
        <f t="shared" si="10"/>
        <v>379</v>
      </c>
      <c r="L49" s="323">
        <f t="shared" si="11"/>
        <v>5839.6</v>
      </c>
      <c r="M49" s="324">
        <f t="shared" si="12"/>
        <v>891</v>
      </c>
      <c r="N49" s="47"/>
    </row>
    <row r="50" spans="1:14" s="46" customFormat="1" ht="12" x14ac:dyDescent="0.2">
      <c r="A50" s="47"/>
      <c r="B50" s="171">
        <v>11</v>
      </c>
      <c r="C50" s="174" t="s">
        <v>96</v>
      </c>
      <c r="D50" s="179" t="s">
        <v>246</v>
      </c>
      <c r="E50" s="180">
        <v>0.46</v>
      </c>
      <c r="F50" s="181" t="s">
        <v>206</v>
      </c>
      <c r="G50" s="320">
        <f t="shared" si="1"/>
        <v>900.68000000000006</v>
      </c>
      <c r="H50" s="323">
        <f t="shared" si="7"/>
        <v>936.56000000000006</v>
      </c>
      <c r="I50" s="323">
        <f t="shared" si="8"/>
        <v>1179.9000000000001</v>
      </c>
      <c r="J50" s="323">
        <f t="shared" si="9"/>
        <v>1830.8000000000002</v>
      </c>
      <c r="K50" s="323">
        <f t="shared" si="10"/>
        <v>871</v>
      </c>
      <c r="L50" s="323">
        <f t="shared" si="11"/>
        <v>13431.08</v>
      </c>
      <c r="M50" s="324">
        <f t="shared" si="12"/>
        <v>2049.3000000000002</v>
      </c>
      <c r="N50" s="47"/>
    </row>
    <row r="51" spans="1:14" s="46" customFormat="1" ht="12" x14ac:dyDescent="0.2">
      <c r="A51" s="47"/>
      <c r="B51" s="171">
        <v>12</v>
      </c>
      <c r="C51" s="174" t="s">
        <v>97</v>
      </c>
      <c r="D51" s="179" t="s">
        <v>246</v>
      </c>
      <c r="E51" s="180">
        <v>0.25</v>
      </c>
      <c r="F51" s="181" t="s">
        <v>206</v>
      </c>
      <c r="G51" s="320">
        <f t="shared" si="1"/>
        <v>489.5</v>
      </c>
      <c r="H51" s="323">
        <f t="shared" si="7"/>
        <v>509</v>
      </c>
      <c r="I51" s="323">
        <f t="shared" si="8"/>
        <v>641.25</v>
      </c>
      <c r="J51" s="323">
        <f t="shared" si="9"/>
        <v>995</v>
      </c>
      <c r="K51" s="323">
        <f t="shared" si="10"/>
        <v>473</v>
      </c>
      <c r="L51" s="323">
        <f t="shared" si="11"/>
        <v>7299.5</v>
      </c>
      <c r="M51" s="324">
        <f t="shared" si="12"/>
        <v>1113.75</v>
      </c>
      <c r="N51" s="47"/>
    </row>
    <row r="52" spans="1:14" s="46" customFormat="1" ht="12" x14ac:dyDescent="0.2">
      <c r="A52" s="47"/>
      <c r="B52" s="171">
        <v>13</v>
      </c>
      <c r="C52" s="174" t="s">
        <v>98</v>
      </c>
      <c r="D52" s="179" t="s">
        <v>246</v>
      </c>
      <c r="E52" s="180">
        <v>0.2</v>
      </c>
      <c r="F52" s="181" t="s">
        <v>206</v>
      </c>
      <c r="G52" s="320">
        <f t="shared" si="1"/>
        <v>391.6</v>
      </c>
      <c r="H52" s="323">
        <f t="shared" si="7"/>
        <v>407.20000000000005</v>
      </c>
      <c r="I52" s="323">
        <f t="shared" si="8"/>
        <v>513</v>
      </c>
      <c r="J52" s="323">
        <f t="shared" si="9"/>
        <v>796</v>
      </c>
      <c r="K52" s="323">
        <f t="shared" si="10"/>
        <v>379</v>
      </c>
      <c r="L52" s="323">
        <f t="shared" si="11"/>
        <v>5839.6</v>
      </c>
      <c r="M52" s="324">
        <f t="shared" si="12"/>
        <v>891</v>
      </c>
      <c r="N52" s="47"/>
    </row>
    <row r="53" spans="1:14" s="46" customFormat="1" ht="12" x14ac:dyDescent="0.2">
      <c r="A53" s="47"/>
      <c r="B53" s="171">
        <v>14</v>
      </c>
      <c r="C53" s="174" t="s">
        <v>99</v>
      </c>
      <c r="D53" s="179" t="s">
        <v>246</v>
      </c>
      <c r="E53" s="180">
        <v>0.2</v>
      </c>
      <c r="F53" s="181" t="s">
        <v>206</v>
      </c>
      <c r="G53" s="320">
        <f t="shared" si="1"/>
        <v>391.6</v>
      </c>
      <c r="H53" s="323">
        <f t="shared" si="7"/>
        <v>407.20000000000005</v>
      </c>
      <c r="I53" s="323">
        <f t="shared" si="8"/>
        <v>513</v>
      </c>
      <c r="J53" s="323">
        <f t="shared" si="9"/>
        <v>796</v>
      </c>
      <c r="K53" s="323">
        <f t="shared" si="10"/>
        <v>379</v>
      </c>
      <c r="L53" s="323">
        <f t="shared" si="11"/>
        <v>5839.6</v>
      </c>
      <c r="M53" s="324">
        <f t="shared" si="12"/>
        <v>891</v>
      </c>
      <c r="N53" s="47"/>
    </row>
    <row r="54" spans="1:14" s="46" customFormat="1" ht="12" x14ac:dyDescent="0.2">
      <c r="A54" s="47"/>
      <c r="B54" s="171">
        <v>15</v>
      </c>
      <c r="C54" s="174" t="s">
        <v>100</v>
      </c>
      <c r="D54" s="179" t="s">
        <v>246</v>
      </c>
      <c r="E54" s="180">
        <v>0.2</v>
      </c>
      <c r="F54" s="181" t="s">
        <v>206</v>
      </c>
      <c r="G54" s="320">
        <f t="shared" si="1"/>
        <v>391.6</v>
      </c>
      <c r="H54" s="323">
        <f t="shared" si="7"/>
        <v>407.20000000000005</v>
      </c>
      <c r="I54" s="323">
        <f t="shared" si="8"/>
        <v>513</v>
      </c>
      <c r="J54" s="323">
        <f t="shared" si="9"/>
        <v>796</v>
      </c>
      <c r="K54" s="323">
        <f t="shared" si="10"/>
        <v>379</v>
      </c>
      <c r="L54" s="323">
        <f t="shared" si="11"/>
        <v>5839.6</v>
      </c>
      <c r="M54" s="324">
        <f t="shared" si="12"/>
        <v>891</v>
      </c>
      <c r="N54" s="47"/>
    </row>
    <row r="55" spans="1:14" s="46" customFormat="1" ht="12" x14ac:dyDescent="0.2">
      <c r="A55" s="47"/>
      <c r="B55" s="171">
        <v>16</v>
      </c>
      <c r="C55" s="174" t="s">
        <v>111</v>
      </c>
      <c r="D55" s="179" t="s">
        <v>246</v>
      </c>
      <c r="E55" s="180">
        <v>0.32</v>
      </c>
      <c r="F55" s="181" t="s">
        <v>206</v>
      </c>
      <c r="G55" s="320">
        <f t="shared" si="1"/>
        <v>626.56000000000006</v>
      </c>
      <c r="H55" s="323">
        <f t="shared" si="7"/>
        <v>651.52</v>
      </c>
      <c r="I55" s="323">
        <f t="shared" si="8"/>
        <v>820.80000000000007</v>
      </c>
      <c r="J55" s="323">
        <f t="shared" si="9"/>
        <v>1273.6000000000001</v>
      </c>
      <c r="K55" s="323">
        <f t="shared" si="10"/>
        <v>606</v>
      </c>
      <c r="L55" s="323">
        <f t="shared" si="11"/>
        <v>9343.36</v>
      </c>
      <c r="M55" s="324">
        <f t="shared" si="12"/>
        <v>1425.6000000000001</v>
      </c>
      <c r="N55" s="47"/>
    </row>
    <row r="56" spans="1:14" s="46" customFormat="1" ht="12" x14ac:dyDescent="0.2">
      <c r="A56" s="47"/>
      <c r="B56" s="171">
        <v>17</v>
      </c>
      <c r="C56" s="174" t="s">
        <v>101</v>
      </c>
      <c r="D56" s="179" t="s">
        <v>246</v>
      </c>
      <c r="E56" s="180">
        <v>0.25</v>
      </c>
      <c r="F56" s="181" t="s">
        <v>206</v>
      </c>
      <c r="G56" s="320">
        <f t="shared" si="1"/>
        <v>489.5</v>
      </c>
      <c r="H56" s="323">
        <f t="shared" si="7"/>
        <v>509</v>
      </c>
      <c r="I56" s="323">
        <f t="shared" si="8"/>
        <v>641.25</v>
      </c>
      <c r="J56" s="323">
        <f t="shared" si="9"/>
        <v>995</v>
      </c>
      <c r="K56" s="323">
        <f t="shared" si="10"/>
        <v>473</v>
      </c>
      <c r="L56" s="323">
        <f t="shared" si="11"/>
        <v>7299.5</v>
      </c>
      <c r="M56" s="324">
        <f t="shared" si="12"/>
        <v>1113.75</v>
      </c>
      <c r="N56" s="47"/>
    </row>
    <row r="57" spans="1:14" s="46" customFormat="1" ht="12" x14ac:dyDescent="0.2">
      <c r="A57" s="47"/>
      <c r="B57" s="171">
        <v>18</v>
      </c>
      <c r="C57" s="174" t="s">
        <v>102</v>
      </c>
      <c r="D57" s="179" t="s">
        <v>246</v>
      </c>
      <c r="E57" s="180">
        <v>0.19500000000000001</v>
      </c>
      <c r="F57" s="181" t="s">
        <v>206</v>
      </c>
      <c r="G57" s="320">
        <f t="shared" si="1"/>
        <v>381.81</v>
      </c>
      <c r="H57" s="323">
        <f t="shared" si="7"/>
        <v>397.02000000000004</v>
      </c>
      <c r="I57" s="323">
        <f t="shared" si="8"/>
        <v>500.17500000000001</v>
      </c>
      <c r="J57" s="323">
        <f t="shared" si="9"/>
        <v>776.1</v>
      </c>
      <c r="K57" s="323">
        <f t="shared" si="10"/>
        <v>369</v>
      </c>
      <c r="L57" s="323">
        <f t="shared" si="11"/>
        <v>5693.6100000000006</v>
      </c>
      <c r="M57" s="324">
        <f t="shared" si="12"/>
        <v>868.72500000000002</v>
      </c>
      <c r="N57" s="47"/>
    </row>
    <row r="58" spans="1:14" s="46" customFormat="1" ht="12" x14ac:dyDescent="0.2">
      <c r="A58" s="47"/>
      <c r="B58" s="171">
        <v>19</v>
      </c>
      <c r="C58" s="174" t="s">
        <v>103</v>
      </c>
      <c r="D58" s="179" t="s">
        <v>246</v>
      </c>
      <c r="E58" s="180">
        <v>0.245</v>
      </c>
      <c r="F58" s="181" t="s">
        <v>206</v>
      </c>
      <c r="G58" s="320">
        <f t="shared" si="1"/>
        <v>479.71</v>
      </c>
      <c r="H58" s="323">
        <f t="shared" si="7"/>
        <v>498.82</v>
      </c>
      <c r="I58" s="323">
        <f t="shared" si="8"/>
        <v>628.42499999999995</v>
      </c>
      <c r="J58" s="323">
        <f t="shared" si="9"/>
        <v>975.1</v>
      </c>
      <c r="K58" s="323">
        <f t="shared" si="10"/>
        <v>464</v>
      </c>
      <c r="L58" s="323">
        <f t="shared" si="11"/>
        <v>7153.51</v>
      </c>
      <c r="M58" s="324">
        <f t="shared" si="12"/>
        <v>1091.4749999999999</v>
      </c>
      <c r="N58" s="47"/>
    </row>
    <row r="59" spans="1:14" s="46" customFormat="1" ht="12.75" thickBot="1" x14ac:dyDescent="0.25">
      <c r="A59" s="47"/>
      <c r="B59" s="172">
        <v>20</v>
      </c>
      <c r="C59" s="175" t="s">
        <v>104</v>
      </c>
      <c r="D59" s="182" t="s">
        <v>246</v>
      </c>
      <c r="E59" s="183">
        <v>0.24</v>
      </c>
      <c r="F59" s="184" t="s">
        <v>206</v>
      </c>
      <c r="G59" s="325">
        <f t="shared" si="1"/>
        <v>469.91999999999996</v>
      </c>
      <c r="H59" s="326">
        <f t="shared" si="7"/>
        <v>488.64</v>
      </c>
      <c r="I59" s="326">
        <f t="shared" si="8"/>
        <v>615.6</v>
      </c>
      <c r="J59" s="326">
        <f t="shared" si="9"/>
        <v>955.19999999999993</v>
      </c>
      <c r="K59" s="326">
        <f t="shared" si="10"/>
        <v>454</v>
      </c>
      <c r="L59" s="326">
        <f t="shared" si="11"/>
        <v>7007.5199999999995</v>
      </c>
      <c r="M59" s="327">
        <f t="shared" si="12"/>
        <v>1069.2</v>
      </c>
      <c r="N59" s="47"/>
    </row>
    <row r="60" spans="1:14" s="46" customFormat="1" x14ac:dyDescent="0.25">
      <c r="A60" s="20"/>
      <c r="B60" s="20"/>
      <c r="C60" s="20"/>
      <c r="D60" s="20"/>
      <c r="E60" s="20"/>
      <c r="F60" s="20"/>
      <c r="G60" s="487"/>
      <c r="H60" s="487"/>
      <c r="I60" s="487"/>
      <c r="J60" s="487"/>
      <c r="K60" s="281"/>
      <c r="L60" s="487"/>
      <c r="M60" s="487"/>
      <c r="N60" s="20"/>
    </row>
    <row r="61" spans="1:14" x14ac:dyDescent="0.25">
      <c r="A61" s="20"/>
      <c r="B61" s="20" t="s">
        <v>613</v>
      </c>
      <c r="C61" s="20"/>
      <c r="D61" s="20"/>
      <c r="E61" s="20"/>
      <c r="F61" s="20"/>
      <c r="G61" s="487"/>
      <c r="H61" s="487"/>
      <c r="I61" s="487"/>
      <c r="J61" s="487"/>
      <c r="K61" s="281"/>
      <c r="L61" s="487"/>
      <c r="M61" s="487"/>
      <c r="N61" s="20"/>
    </row>
    <row r="62" spans="1:14" ht="15" customHeight="1" x14ac:dyDescent="0.25">
      <c r="A62" s="20"/>
      <c r="B62" s="797" t="s">
        <v>821</v>
      </c>
      <c r="C62" s="797"/>
      <c r="D62" s="797"/>
      <c r="E62" s="797"/>
      <c r="F62" s="797"/>
      <c r="G62" s="797"/>
      <c r="H62" s="797"/>
      <c r="I62" s="797"/>
      <c r="J62" s="797"/>
      <c r="K62" s="797"/>
      <c r="L62" s="797"/>
      <c r="M62" s="20"/>
      <c r="N62" s="20"/>
    </row>
    <row r="63" spans="1:14" ht="34.5" customHeight="1" x14ac:dyDescent="0.25">
      <c r="A63" s="20"/>
      <c r="B63" s="1234" t="s">
        <v>755</v>
      </c>
      <c r="C63" s="1235"/>
      <c r="D63" s="1235"/>
      <c r="E63" s="1235"/>
      <c r="F63" s="1235"/>
      <c r="G63" s="1235"/>
      <c r="H63" s="1235"/>
      <c r="I63" s="1235"/>
      <c r="J63" s="1235"/>
      <c r="K63" s="1235"/>
      <c r="L63" s="1235"/>
      <c r="M63" s="1235"/>
      <c r="N63" s="20"/>
    </row>
  </sheetData>
  <sortState ref="H10:H14">
    <sortCondition ref="H10"/>
  </sortState>
  <mergeCells count="25">
    <mergeCell ref="C19:D19"/>
    <mergeCell ref="L6:L7"/>
    <mergeCell ref="M6:M7"/>
    <mergeCell ref="B5:B17"/>
    <mergeCell ref="C5:D17"/>
    <mergeCell ref="E5:E17"/>
    <mergeCell ref="F5:F17"/>
    <mergeCell ref="K6:K7"/>
    <mergeCell ref="G6:J7"/>
    <mergeCell ref="B3:D3"/>
    <mergeCell ref="B63:M63"/>
    <mergeCell ref="B32:B38"/>
    <mergeCell ref="C32:C38"/>
    <mergeCell ref="D32:D38"/>
    <mergeCell ref="E32:E38"/>
    <mergeCell ref="F32:F38"/>
    <mergeCell ref="G32:M32"/>
    <mergeCell ref="G33:J34"/>
    <mergeCell ref="L33:L34"/>
    <mergeCell ref="M33:M34"/>
    <mergeCell ref="B21:J21"/>
    <mergeCell ref="B20:J20"/>
    <mergeCell ref="G5:M5"/>
    <mergeCell ref="K33:K34"/>
    <mergeCell ref="C18:D18"/>
  </mergeCells>
  <hyperlinks>
    <hyperlink ref="M2" location="СОДЕРЖАНИЕ!A1" display="Назад в СОДЕРЖАНИЕ "/>
    <hyperlink ref="B62:L62" location="'Матрица цветов (18)'!A1" display="Сроки поставки смотрите на листе Матрица цветов (19)"/>
  </hyperlinks>
  <pageMargins left="0.23622047244094491" right="0.23622047244094491" top="0.35433070866141736" bottom="0.74803149606299213" header="0.11811023622047245" footer="0.11811023622047245"/>
  <pageSetup paperSize="9" scale="59" fitToHeight="4" orientation="landscape" verticalDpi="4294967295" r:id="rId1"/>
  <headerFooter>
    <oddFooter>Страница &amp;P</oddFooter>
  </headerFooter>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18</vt:i4>
      </vt:variant>
    </vt:vector>
  </HeadingPairs>
  <TitlesOfParts>
    <vt:vector size="38" baseType="lpstr">
      <vt:lpstr>СОДЕРЖАНИЕ</vt:lpstr>
      <vt:lpstr>НАЦЕНКИ</vt:lpstr>
      <vt:lpstr>AQUAVENT (1)</vt:lpstr>
      <vt:lpstr>Водосточные системы (2)</vt:lpstr>
      <vt:lpstr>Софиты (3)</vt:lpstr>
      <vt:lpstr>ФАСАДЫ (4)</vt:lpstr>
      <vt:lpstr>Комп. к Софитам_Фасадам (5)</vt:lpstr>
      <vt:lpstr>Подсистема (6)</vt:lpstr>
      <vt:lpstr>Фартуки (гладкие листы) (7)</vt:lpstr>
      <vt:lpstr>AQUACLICK (8)</vt:lpstr>
      <vt:lpstr>Металлочерепица (9)</vt:lpstr>
      <vt:lpstr>Модульный профиль (10)</vt:lpstr>
      <vt:lpstr>Комплектующие для кровли (11)</vt:lpstr>
      <vt:lpstr>Комплектующие для ВС (12)</vt:lpstr>
      <vt:lpstr>Модульные ограждения (13)</vt:lpstr>
      <vt:lpstr>Демонстрационные материалы (14)</vt:lpstr>
      <vt:lpstr>Сопутствующие товары (15)</vt:lpstr>
      <vt:lpstr>Тара (16)</vt:lpstr>
      <vt:lpstr>Под заказ (17)</vt:lpstr>
      <vt:lpstr>Матрица цветов (18)</vt:lpstr>
      <vt:lpstr>_1.1._Водосточная_система_с_покрытием_PURAL</vt:lpstr>
      <vt:lpstr>'AQUACLICK (8)'!Print_Area</vt:lpstr>
      <vt:lpstr>'Водосточные системы (2)'!Print_Area</vt:lpstr>
      <vt:lpstr>'Демонстрационные материалы (14)'!Print_Area</vt:lpstr>
      <vt:lpstr>'Комп. к Софитам_Фасадам (5)'!Print_Area</vt:lpstr>
      <vt:lpstr>'Комплектующие для ВС (12)'!Print_Area</vt:lpstr>
      <vt:lpstr>'Комплектующие для кровли (11)'!Print_Area</vt:lpstr>
      <vt:lpstr>'Матрица цветов (18)'!Print_Area</vt:lpstr>
      <vt:lpstr>'Металлочерепица (9)'!Print_Area</vt:lpstr>
      <vt:lpstr>'Модульные ограждения (13)'!Print_Area</vt:lpstr>
      <vt:lpstr>'Модульный профиль (10)'!Print_Area</vt:lpstr>
      <vt:lpstr>НАЦЕНКИ!Print_Area</vt:lpstr>
      <vt:lpstr>'Под заказ (17)'!Print_Area</vt:lpstr>
      <vt:lpstr>'Подсистема (6)'!Print_Area</vt:lpstr>
      <vt:lpstr>СОДЕРЖАНИЕ!Print_Area</vt:lpstr>
      <vt:lpstr>'Софиты (3)'!Print_Area</vt:lpstr>
      <vt:lpstr>'Фартуки (гладкие листы) (7)'!Print_Area</vt:lpstr>
      <vt:lpstr>'ФАСАДЫ (4)'!Print_Area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dc:creator>
  <cp:lastModifiedBy>Шувалова Екатерина Владимировна</cp:lastModifiedBy>
  <cp:lastPrinted>2025-08-04T13:37:58Z</cp:lastPrinted>
  <dcterms:created xsi:type="dcterms:W3CDTF">2019-04-24T18:30:18Z</dcterms:created>
  <dcterms:modified xsi:type="dcterms:W3CDTF">2026-05-07T07:00:32Z</dcterms:modified>
</cp:coreProperties>
</file>