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ЭтаКнига" defaultThemeVersion="124226"/>
  <mc:AlternateContent xmlns:mc="http://schemas.openxmlformats.org/markup-compatibility/2006">
    <mc:Choice Requires="x15">
      <x15ac:absPath xmlns:x15ac="http://schemas.microsoft.com/office/spreadsheetml/2010/11/ac" url="Y:\Фининсово-экономичесий отдел\Себестоимость\Прайс\Актуальные прайсы\"/>
    </mc:Choice>
  </mc:AlternateContent>
  <bookViews>
    <workbookView xWindow="0" yWindow="0" windowWidth="38400" windowHeight="17835" tabRatio="903"/>
  </bookViews>
  <sheets>
    <sheet name="СОДЕРЖАНИЕ" sheetId="17" r:id="rId1"/>
    <sheet name="НАЦЕНКИ" sheetId="22" r:id="rId2"/>
    <sheet name="AQUAVENT (1)" sheetId="41" r:id="rId3"/>
    <sheet name="Водосточные системы (2)" sheetId="1" r:id="rId4"/>
    <sheet name="Софиты (3)" sheetId="11" r:id="rId5"/>
    <sheet name="ФАСАДЫ (4)" sheetId="33" r:id="rId6"/>
    <sheet name="Комп. к Софитам_Фасадам (5)" sheetId="31" r:id="rId7"/>
    <sheet name="Подсистема (6)" sheetId="15" r:id="rId8"/>
    <sheet name="Фартуки (гладкие листы) (7)" sheetId="34" r:id="rId9"/>
    <sheet name="AQUACLICK (8)" sheetId="44" r:id="rId10"/>
    <sheet name="Металлочерепица (9)" sheetId="32" r:id="rId11"/>
    <sheet name="Модульный профиль (10)" sheetId="28" r:id="rId12"/>
    <sheet name="Комплектующие для кровли (11)" sheetId="36" r:id="rId13"/>
    <sheet name="Комплектующие для ВС (12)" sheetId="38" r:id="rId14"/>
    <sheet name="Модульные ограждения (13)" sheetId="39" r:id="rId15"/>
    <sheet name="Демонстрационные материалы (14)" sheetId="40" r:id="rId16"/>
    <sheet name="Сопутствующие товары (15)" sheetId="35" r:id="rId17"/>
    <sheet name="Тара (16)" sheetId="27" r:id="rId18"/>
    <sheet name="Под заказ (17)" sheetId="9" r:id="rId19"/>
    <sheet name="Матрица цветов (18)" sheetId="45" r:id="rId20"/>
  </sheets>
  <definedNames>
    <definedName name="_1.1._Водосточная_система_с_покрытием_PURAL" localSheetId="9">#REF!</definedName>
    <definedName name="_1.1._Водосточная_система_с_покрытием_PURAL" localSheetId="19">#REF!</definedName>
    <definedName name="_1.1._Водосточная_система_с_покрытием_PURAL">СОДЕРЖАНИЕ!$B$16</definedName>
    <definedName name="Print_Area" localSheetId="9">'AQUACLICK (8)'!$A$1:$I$48</definedName>
    <definedName name="Print_Area" localSheetId="3">'Водосточные системы (2)'!$A$1:$N$111</definedName>
    <definedName name="Print_Area" localSheetId="15">'Демонстрационные материалы (14)'!$A$1:$F$12</definedName>
    <definedName name="Print_Area" localSheetId="6">'Комп. к Софитам_Фасадам (5)'!$A$1:$P$106</definedName>
    <definedName name="Print_Area" localSheetId="13">'Комплектующие для ВС (12)'!$A$1:$M$44</definedName>
    <definedName name="Print_Area" localSheetId="12">'Комплектующие для кровли (11)'!$A$1:$G$46</definedName>
    <definedName name="Print_Area" localSheetId="19">'Матрица цветов (18)'!$A$1:$K$55</definedName>
    <definedName name="Print_Area" localSheetId="10">'Металлочерепица (9)'!$A$1:$I$66</definedName>
    <definedName name="Print_Area" localSheetId="14">'Модульные ограждения (13)'!$A$1:$K$67</definedName>
    <definedName name="Print_Area" localSheetId="11">'Модульный профиль (10)'!$A$1:$H$65</definedName>
    <definedName name="Print_Area" localSheetId="1">НАЦЕНКИ!$A$1:$M$19</definedName>
    <definedName name="Print_Area" localSheetId="18">'Под заказ (17)'!$A$1:$F$71</definedName>
    <definedName name="Print_Area" localSheetId="7">'Подсистема (6)'!$A$1:$F$28</definedName>
    <definedName name="Print_Area" localSheetId="0">СОДЕРЖАНИЕ!$B$1:$G$43</definedName>
    <definedName name="Print_Area" localSheetId="4">'Софиты (3)'!$A$1:$P$32</definedName>
    <definedName name="Print_Area" localSheetId="8">'Фартуки (гладкие листы) (7)'!$A$1:$N$63</definedName>
    <definedName name="Print_Area" localSheetId="5">'ФАСАДЫ (4)'!$A$1:$N$40</definedName>
  </definedNames>
  <calcPr calcId="152511" refMode="R1C1"/>
</workbook>
</file>

<file path=xl/calcChain.xml><?xml version="1.0" encoding="utf-8"?>
<calcChain xmlns="http://schemas.openxmlformats.org/spreadsheetml/2006/main">
  <c r="J78" i="31" l="1"/>
  <c r="N16" i="31" l="1"/>
  <c r="N17" i="31" l="1"/>
  <c r="E25" i="27" l="1"/>
  <c r="E16" i="35"/>
  <c r="H24" i="28" l="1"/>
  <c r="H27" i="28" s="1"/>
  <c r="G24" i="28"/>
  <c r="G27" i="28" s="1"/>
  <c r="H15" i="28"/>
  <c r="H18" i="28" s="1"/>
  <c r="G15" i="28"/>
  <c r="G18" i="28" s="1"/>
  <c r="H24" i="32"/>
  <c r="H27" i="32" s="1"/>
  <c r="G24" i="32"/>
  <c r="G27" i="32" s="1"/>
  <c r="H15" i="32"/>
  <c r="H18" i="32" s="1"/>
  <c r="G15" i="32"/>
  <c r="G18" i="32" s="1"/>
  <c r="H29" i="28" l="1"/>
  <c r="H28" i="28"/>
  <c r="G28" i="28"/>
  <c r="G29" i="28"/>
  <c r="H20" i="28"/>
  <c r="H19" i="28"/>
  <c r="G19" i="28"/>
  <c r="G20" i="28"/>
  <c r="H28" i="32"/>
  <c r="H29" i="32"/>
  <c r="G28" i="32"/>
  <c r="G29" i="32"/>
  <c r="H19" i="32"/>
  <c r="H20" i="32"/>
  <c r="G19" i="32"/>
  <c r="G20" i="32"/>
  <c r="F46" i="39"/>
  <c r="G38" i="44" l="1"/>
  <c r="G48" i="28" s="1"/>
  <c r="K39" i="1"/>
  <c r="J39" i="1"/>
  <c r="K38" i="1"/>
  <c r="J38" i="1"/>
  <c r="G19" i="41"/>
  <c r="G50" i="32" l="1"/>
  <c r="H32" i="32" l="1"/>
  <c r="G32" i="32"/>
  <c r="H33" i="32"/>
  <c r="G33" i="32"/>
  <c r="G31" i="32"/>
  <c r="G22" i="28"/>
  <c r="G16" i="28"/>
  <c r="H14" i="28"/>
  <c r="G14" i="28"/>
  <c r="H13" i="28"/>
  <c r="G13" i="28"/>
  <c r="G30" i="32"/>
  <c r="G40" i="44" l="1"/>
  <c r="G39" i="44"/>
  <c r="G51" i="28" l="1"/>
  <c r="G50" i="28"/>
  <c r="G49" i="28"/>
  <c r="G26" i="39" l="1"/>
  <c r="H14" i="32" l="1"/>
  <c r="H13" i="32"/>
  <c r="G14" i="32"/>
  <c r="G13" i="32"/>
  <c r="C16" i="35"/>
  <c r="I18" i="31" l="1"/>
  <c r="I20" i="31"/>
  <c r="O15" i="11" l="1"/>
  <c r="C25" i="27" l="1"/>
  <c r="I53" i="39" l="1"/>
  <c r="G35" i="44" l="1"/>
  <c r="H40" i="28" l="1"/>
  <c r="G40" i="28"/>
  <c r="H42" i="32"/>
  <c r="G37" i="44" l="1"/>
  <c r="G36" i="44"/>
  <c r="G34" i="44"/>
  <c r="G33" i="44"/>
  <c r="F32" i="36" l="1"/>
  <c r="F28" i="36"/>
  <c r="H15" i="44"/>
  <c r="H17" i="44" s="1"/>
  <c r="H19" i="44" s="1"/>
  <c r="G15" i="44"/>
  <c r="G17" i="44" s="1"/>
  <c r="G19" i="44" s="1"/>
  <c r="H14" i="44"/>
  <c r="H16" i="44" s="1"/>
  <c r="H18" i="44" s="1"/>
  <c r="H20" i="44" s="1"/>
  <c r="G14" i="44"/>
  <c r="G16" i="44" s="1"/>
  <c r="G18" i="44" s="1"/>
  <c r="G20" i="44" s="1"/>
  <c r="I52" i="39" l="1"/>
  <c r="H26" i="31" l="1"/>
  <c r="L50" i="31" l="1"/>
  <c r="L51" i="31" s="1"/>
  <c r="L48" i="31"/>
  <c r="L49" i="31" s="1"/>
  <c r="M51" i="31"/>
  <c r="K51" i="31"/>
  <c r="J51" i="31"/>
  <c r="H51" i="31"/>
  <c r="L23" i="31" l="1"/>
  <c r="L22" i="31"/>
  <c r="J15" i="11" l="1"/>
  <c r="G26" i="28"/>
  <c r="G25" i="28"/>
  <c r="G23" i="28"/>
  <c r="G17" i="28"/>
  <c r="F55" i="39" l="1"/>
  <c r="I55" i="39"/>
  <c r="G49" i="39"/>
  <c r="F28" i="39"/>
  <c r="F29" i="39"/>
  <c r="F30" i="39"/>
  <c r="F43" i="39"/>
  <c r="F44" i="39"/>
  <c r="F45" i="39"/>
  <c r="F47" i="39"/>
  <c r="F48" i="39"/>
  <c r="F50" i="39"/>
  <c r="F51" i="39"/>
  <c r="F52" i="39"/>
  <c r="F56" i="39"/>
  <c r="G49" i="32" l="1"/>
  <c r="G48" i="32"/>
  <c r="G47" i="32"/>
  <c r="H37" i="44" s="1"/>
  <c r="G46" i="32"/>
  <c r="H34" i="44" s="1"/>
  <c r="G45" i="32"/>
  <c r="H33" i="44" s="1"/>
  <c r="G44" i="32"/>
  <c r="H35" i="44" s="1"/>
  <c r="G43" i="32"/>
  <c r="G41" i="32"/>
  <c r="G40" i="32"/>
  <c r="G38" i="32"/>
  <c r="G37" i="32"/>
  <c r="G36" i="32"/>
  <c r="G35" i="32"/>
  <c r="G34" i="32"/>
  <c r="G26" i="32"/>
  <c r="G22" i="32"/>
  <c r="G23" i="32"/>
  <c r="G17" i="32"/>
  <c r="G16" i="32"/>
  <c r="H36" i="44" l="1"/>
  <c r="G42" i="32"/>
  <c r="G25" i="32"/>
  <c r="I43" i="39"/>
  <c r="M55" i="31" l="1"/>
  <c r="K56" i="31"/>
  <c r="M16" i="33" l="1"/>
  <c r="K16" i="33"/>
  <c r="J16" i="33"/>
  <c r="J46" i="1" l="1"/>
  <c r="K46" i="1"/>
  <c r="J47" i="1"/>
  <c r="K47" i="1"/>
  <c r="N19" i="11"/>
  <c r="I39" i="34" l="1"/>
  <c r="I47" i="34" s="1"/>
  <c r="I40" i="34" l="1"/>
  <c r="I50" i="34"/>
  <c r="I41" i="34"/>
  <c r="I51" i="34"/>
  <c r="I55" i="34"/>
  <c r="I59" i="34"/>
  <c r="I45" i="34"/>
  <c r="I54" i="34"/>
  <c r="I58" i="34"/>
  <c r="I46" i="34"/>
  <c r="I43" i="34"/>
  <c r="I48" i="34"/>
  <c r="I52" i="34"/>
  <c r="I56" i="34"/>
  <c r="I44" i="34"/>
  <c r="I49" i="34"/>
  <c r="I53" i="34"/>
  <c r="I57" i="34"/>
  <c r="I42" i="34"/>
  <c r="L88" i="31"/>
  <c r="L89" i="31" s="1"/>
  <c r="L82" i="31"/>
  <c r="L83" i="31" s="1"/>
  <c r="L80" i="31"/>
  <c r="L81" i="31" s="1"/>
  <c r="L78" i="31"/>
  <c r="L79" i="31" s="1"/>
  <c r="L76" i="31"/>
  <c r="L77" i="31" s="1"/>
  <c r="L74" i="31"/>
  <c r="L75" i="31" s="1"/>
  <c r="L72" i="31"/>
  <c r="L73" i="31" s="1"/>
  <c r="L68" i="31"/>
  <c r="L69" i="31" s="1"/>
  <c r="L66" i="31"/>
  <c r="L67" i="31" s="1"/>
  <c r="L64" i="31"/>
  <c r="L65" i="31" s="1"/>
  <c r="L60" i="31"/>
  <c r="L61" i="31" s="1"/>
  <c r="L56" i="31"/>
  <c r="L57" i="31" s="1"/>
  <c r="L54" i="31"/>
  <c r="L55" i="31" s="1"/>
  <c r="L52" i="31"/>
  <c r="L53" i="31" s="1"/>
  <c r="L46" i="31"/>
  <c r="L47" i="31" s="1"/>
  <c r="L44" i="31"/>
  <c r="L45" i="31" s="1"/>
  <c r="L42" i="31"/>
  <c r="L43" i="31" s="1"/>
  <c r="L40" i="31"/>
  <c r="L41" i="31" s="1"/>
  <c r="L38" i="31"/>
  <c r="L36" i="31"/>
  <c r="L37" i="31" s="1"/>
  <c r="L34" i="31"/>
  <c r="L35" i="31" s="1"/>
  <c r="L32" i="31"/>
  <c r="L33" i="31" s="1"/>
  <c r="L30" i="31"/>
  <c r="L31" i="31" s="1"/>
  <c r="L28" i="31"/>
  <c r="L29" i="31" s="1"/>
  <c r="L19" i="31"/>
  <c r="L20" i="31" s="1"/>
  <c r="L17" i="31"/>
  <c r="L18" i="31" s="1"/>
  <c r="J18" i="31"/>
  <c r="K26" i="33"/>
  <c r="K23" i="33"/>
  <c r="K20" i="33"/>
  <c r="K18" i="33"/>
  <c r="K15" i="33" l="1"/>
  <c r="K25" i="33" l="1"/>
  <c r="K22" i="33"/>
  <c r="I45" i="39" l="1"/>
  <c r="I56" i="39"/>
  <c r="I54" i="39"/>
  <c r="I51" i="39"/>
  <c r="I50" i="39"/>
  <c r="I49" i="39"/>
  <c r="I48" i="39"/>
  <c r="I47" i="39"/>
  <c r="I46" i="39"/>
  <c r="I44" i="39"/>
  <c r="I28" i="39"/>
  <c r="I27" i="39"/>
  <c r="I19" i="34"/>
  <c r="I18" i="34"/>
  <c r="K88" i="31"/>
  <c r="K89" i="31" s="1"/>
  <c r="K82" i="31"/>
  <c r="K83" i="31" s="1"/>
  <c r="K80" i="31"/>
  <c r="K81" i="31" s="1"/>
  <c r="K78" i="31"/>
  <c r="K79" i="31" s="1"/>
  <c r="K76" i="31"/>
  <c r="K77" i="31" s="1"/>
  <c r="K74" i="31"/>
  <c r="K75" i="31" s="1"/>
  <c r="K72" i="31"/>
  <c r="K73" i="31" s="1"/>
  <c r="K68" i="31"/>
  <c r="K69" i="31" s="1"/>
  <c r="K66" i="31"/>
  <c r="K67" i="31" s="1"/>
  <c r="K64" i="31"/>
  <c r="K65" i="31" s="1"/>
  <c r="K60" i="31"/>
  <c r="K61" i="31" s="1"/>
  <c r="K57" i="31"/>
  <c r="K54" i="31"/>
  <c r="K55" i="31" s="1"/>
  <c r="K52" i="31"/>
  <c r="K53" i="31" s="1"/>
  <c r="K48" i="31"/>
  <c r="K49" i="31" s="1"/>
  <c r="K46" i="31"/>
  <c r="K47" i="31" s="1"/>
  <c r="K44" i="31"/>
  <c r="K45" i="31" s="1"/>
  <c r="K42" i="31"/>
  <c r="K43" i="31" s="1"/>
  <c r="K40" i="31"/>
  <c r="K41" i="31" s="1"/>
  <c r="K38" i="31"/>
  <c r="K36" i="31"/>
  <c r="K37" i="31" s="1"/>
  <c r="K34" i="31"/>
  <c r="K35" i="31" s="1"/>
  <c r="K32" i="31"/>
  <c r="K33" i="31" s="1"/>
  <c r="K30" i="31"/>
  <c r="K31" i="31" s="1"/>
  <c r="K28" i="31"/>
  <c r="K29" i="31" s="1"/>
  <c r="K23" i="31"/>
  <c r="K22" i="31"/>
  <c r="K19" i="31"/>
  <c r="K17" i="31"/>
  <c r="J26" i="33"/>
  <c r="J23" i="33"/>
  <c r="J20" i="33"/>
  <c r="J18" i="33"/>
  <c r="L15" i="11"/>
  <c r="J26" i="39" l="1"/>
  <c r="K39" i="34" l="1"/>
  <c r="L47" i="34" l="1"/>
  <c r="K47" i="34"/>
  <c r="J47" i="34"/>
  <c r="H47" i="34"/>
  <c r="G47" i="34"/>
  <c r="K16" i="31" l="1"/>
  <c r="L16" i="31"/>
  <c r="J20" i="38"/>
  <c r="I20" i="38"/>
  <c r="J19" i="38"/>
  <c r="I19" i="38"/>
  <c r="J17" i="1"/>
  <c r="K96" i="1" l="1"/>
  <c r="J96" i="1"/>
  <c r="K93" i="1"/>
  <c r="J93" i="1"/>
  <c r="K91" i="1"/>
  <c r="J91" i="1"/>
  <c r="K90" i="1"/>
  <c r="J90" i="1"/>
  <c r="K89" i="1"/>
  <c r="J89" i="1"/>
  <c r="K88" i="1"/>
  <c r="J88" i="1"/>
  <c r="K87" i="1"/>
  <c r="J87" i="1"/>
  <c r="K86" i="1"/>
  <c r="J86" i="1"/>
  <c r="K85" i="1"/>
  <c r="J85" i="1"/>
  <c r="K84" i="1"/>
  <c r="J84" i="1"/>
  <c r="K83" i="1"/>
  <c r="J83" i="1"/>
  <c r="K82" i="1"/>
  <c r="J82" i="1"/>
  <c r="K81" i="1"/>
  <c r="J81" i="1"/>
  <c r="K80" i="1"/>
  <c r="J80" i="1"/>
  <c r="K79" i="1"/>
  <c r="J79" i="1"/>
  <c r="K78" i="1"/>
  <c r="J78" i="1"/>
  <c r="K77" i="1"/>
  <c r="J77" i="1"/>
  <c r="K76" i="1"/>
  <c r="J76" i="1"/>
  <c r="K75" i="1"/>
  <c r="J75" i="1"/>
  <c r="K74" i="1"/>
  <c r="J74" i="1"/>
  <c r="K73" i="1"/>
  <c r="J73" i="1"/>
  <c r="K72" i="1"/>
  <c r="J72" i="1"/>
  <c r="K71" i="1"/>
  <c r="J71" i="1"/>
  <c r="K70" i="1"/>
  <c r="J70" i="1"/>
  <c r="K69" i="1"/>
  <c r="J69" i="1"/>
  <c r="K68" i="1"/>
  <c r="J68" i="1"/>
  <c r="K67" i="1"/>
  <c r="J67" i="1"/>
  <c r="K66" i="1"/>
  <c r="J66" i="1"/>
  <c r="K65" i="1"/>
  <c r="J65" i="1"/>
  <c r="K64" i="1"/>
  <c r="J64" i="1"/>
  <c r="K63" i="1"/>
  <c r="J63" i="1"/>
  <c r="K62" i="1"/>
  <c r="J62" i="1"/>
  <c r="K61" i="1"/>
  <c r="J61" i="1"/>
  <c r="K60" i="1"/>
  <c r="J60" i="1"/>
  <c r="K59" i="1"/>
  <c r="J59" i="1"/>
  <c r="K58" i="1"/>
  <c r="J58" i="1"/>
  <c r="K57" i="1"/>
  <c r="J57" i="1"/>
  <c r="K56" i="1"/>
  <c r="J56" i="1"/>
  <c r="K55" i="1"/>
  <c r="J55" i="1"/>
  <c r="K54" i="1"/>
  <c r="J54" i="1"/>
  <c r="K53" i="1"/>
  <c r="J53" i="1"/>
  <c r="K52" i="1"/>
  <c r="J52" i="1"/>
  <c r="K51" i="1"/>
  <c r="J51" i="1"/>
  <c r="K50" i="1"/>
  <c r="J50" i="1"/>
  <c r="K49" i="1"/>
  <c r="J49" i="1"/>
  <c r="K48" i="1"/>
  <c r="J48" i="1"/>
  <c r="K45" i="1"/>
  <c r="J45" i="1"/>
  <c r="K44" i="1"/>
  <c r="J44" i="1"/>
  <c r="K43" i="1"/>
  <c r="J43" i="1"/>
  <c r="K42" i="1"/>
  <c r="J42" i="1"/>
  <c r="K41" i="1"/>
  <c r="J41" i="1"/>
  <c r="K40" i="1"/>
  <c r="J40" i="1"/>
  <c r="K37" i="1"/>
  <c r="J37" i="1"/>
  <c r="K36" i="1"/>
  <c r="J36" i="1"/>
  <c r="K35" i="1"/>
  <c r="J35" i="1"/>
  <c r="K34" i="1"/>
  <c r="J34" i="1"/>
  <c r="K33" i="1"/>
  <c r="J33" i="1"/>
  <c r="K32" i="1"/>
  <c r="J32" i="1"/>
  <c r="K31" i="1"/>
  <c r="J31" i="1"/>
  <c r="K30" i="1"/>
  <c r="J30" i="1"/>
  <c r="K29" i="1"/>
  <c r="J29" i="1"/>
  <c r="K28" i="1"/>
  <c r="J28" i="1"/>
  <c r="K27" i="1"/>
  <c r="J27" i="1"/>
  <c r="K26" i="1"/>
  <c r="J26" i="1"/>
  <c r="K25" i="1"/>
  <c r="J25" i="1"/>
  <c r="K24" i="1"/>
  <c r="J24" i="1"/>
  <c r="K23" i="1"/>
  <c r="J23" i="1"/>
  <c r="K22" i="1"/>
  <c r="J22" i="1"/>
  <c r="K21" i="1"/>
  <c r="J21" i="1"/>
  <c r="K20" i="1"/>
  <c r="J20" i="1"/>
  <c r="K19" i="1"/>
  <c r="J19" i="1"/>
  <c r="K18" i="1"/>
  <c r="J18" i="1"/>
  <c r="K17" i="1"/>
  <c r="K19" i="34"/>
  <c r="K18" i="34"/>
  <c r="N88" i="31"/>
  <c r="N82" i="31"/>
  <c r="N80" i="31"/>
  <c r="N78" i="31"/>
  <c r="N76" i="31"/>
  <c r="N74" i="31"/>
  <c r="N72" i="31"/>
  <c r="N68" i="31"/>
  <c r="N66" i="31"/>
  <c r="N64" i="31"/>
  <c r="N60" i="31"/>
  <c r="N56" i="31"/>
  <c r="N54" i="31"/>
  <c r="N52" i="31"/>
  <c r="N48" i="31"/>
  <c r="N46" i="31"/>
  <c r="N44" i="31"/>
  <c r="N42" i="31"/>
  <c r="N40" i="31"/>
  <c r="N38" i="31"/>
  <c r="N36" i="31"/>
  <c r="N34" i="31"/>
  <c r="N32" i="31"/>
  <c r="N30" i="31"/>
  <c r="N28" i="31"/>
  <c r="N23" i="31"/>
  <c r="N22" i="31"/>
  <c r="N19" i="31"/>
  <c r="M26" i="33"/>
  <c r="M23" i="33"/>
  <c r="M27" i="33"/>
  <c r="M24" i="33"/>
  <c r="M21" i="33"/>
  <c r="M20" i="33"/>
  <c r="M19" i="33"/>
  <c r="M18" i="33"/>
  <c r="M17" i="33"/>
  <c r="I15" i="33"/>
  <c r="M15" i="33" s="1"/>
  <c r="N16" i="11"/>
  <c r="N21" i="11"/>
  <c r="N20" i="11"/>
  <c r="N18" i="11"/>
  <c r="N17" i="11"/>
  <c r="M35" i="31" l="1"/>
  <c r="J35" i="31"/>
  <c r="N35" i="31" s="1"/>
  <c r="H35" i="31"/>
  <c r="M33" i="31"/>
  <c r="J33" i="31"/>
  <c r="N33" i="31" s="1"/>
  <c r="H33" i="31"/>
  <c r="M29" i="31"/>
  <c r="J29" i="31"/>
  <c r="N29" i="31" s="1"/>
  <c r="H29" i="31"/>
  <c r="J17" i="41" l="1"/>
  <c r="J16" i="41"/>
  <c r="J14" i="41"/>
  <c r="J13" i="41"/>
  <c r="G40" i="34" l="1"/>
  <c r="L15" i="33" l="1"/>
  <c r="L25" i="33" s="1"/>
  <c r="I25" i="33"/>
  <c r="M25" i="33" s="1"/>
  <c r="H15" i="33"/>
  <c r="H25" i="33" s="1"/>
  <c r="I22" i="33" l="1"/>
  <c r="M22" i="33" s="1"/>
  <c r="L22" i="33"/>
  <c r="H22" i="33"/>
  <c r="H39" i="38"/>
  <c r="H38" i="38"/>
  <c r="H37" i="38"/>
  <c r="H33" i="38"/>
  <c r="H32" i="38"/>
  <c r="H30" i="38"/>
  <c r="H26" i="38"/>
  <c r="H25" i="38"/>
  <c r="H24" i="38"/>
  <c r="H23" i="38"/>
  <c r="H12" i="38"/>
  <c r="H11" i="38"/>
  <c r="J11" i="41" l="1"/>
  <c r="J10" i="41"/>
  <c r="M15" i="11" l="1"/>
  <c r="K15" i="11"/>
  <c r="N15" i="11" s="1"/>
  <c r="I15" i="11"/>
  <c r="G38" i="38" l="1"/>
  <c r="G39" i="38"/>
  <c r="J50" i="39"/>
  <c r="H26" i="39"/>
  <c r="I26" i="39" s="1"/>
  <c r="M47" i="34" l="1"/>
  <c r="H26" i="28" l="1"/>
  <c r="H25" i="28"/>
  <c r="H23" i="28"/>
  <c r="H22" i="28"/>
  <c r="G41" i="34" l="1"/>
  <c r="H26" i="32" l="1"/>
  <c r="H25" i="32"/>
  <c r="H23" i="32"/>
  <c r="H22" i="32"/>
  <c r="J90" i="31" l="1"/>
  <c r="L90" i="31" s="1"/>
  <c r="L91" i="31" s="1"/>
  <c r="M88" i="31"/>
  <c r="H88" i="31"/>
  <c r="H86" i="31"/>
  <c r="J84" i="31"/>
  <c r="L84" i="31" s="1"/>
  <c r="L85" i="31" s="1"/>
  <c r="H82" i="31"/>
  <c r="H74" i="31"/>
  <c r="J70" i="31"/>
  <c r="L70" i="31" s="1"/>
  <c r="L71" i="31" s="1"/>
  <c r="K70" i="31" l="1"/>
  <c r="K71" i="31" s="1"/>
  <c r="N70" i="31"/>
  <c r="K90" i="31"/>
  <c r="K91" i="31" s="1"/>
  <c r="N90" i="31"/>
  <c r="J86" i="31"/>
  <c r="L86" i="31" s="1"/>
  <c r="L87" i="31" s="1"/>
  <c r="K84" i="31"/>
  <c r="K85" i="31" s="1"/>
  <c r="N84" i="31"/>
  <c r="J62" i="31"/>
  <c r="L62" i="31" s="1"/>
  <c r="L63" i="31" s="1"/>
  <c r="H62" i="31"/>
  <c r="J58" i="31"/>
  <c r="L58" i="31" s="1"/>
  <c r="L59" i="31" s="1"/>
  <c r="H43" i="31"/>
  <c r="K58" i="31" l="1"/>
  <c r="K59" i="31" s="1"/>
  <c r="N58" i="31"/>
  <c r="K62" i="31"/>
  <c r="K63" i="31" s="1"/>
  <c r="N62" i="31"/>
  <c r="K86" i="31"/>
  <c r="K87" i="31" s="1"/>
  <c r="N86" i="31"/>
  <c r="J31" i="31"/>
  <c r="N31" i="31" s="1"/>
  <c r="H18" i="31"/>
  <c r="K18" i="31" l="1"/>
  <c r="N18" i="31"/>
  <c r="M40" i="34"/>
  <c r="L40" i="34"/>
  <c r="J40" i="34"/>
  <c r="H40" i="34"/>
  <c r="K40" i="34" s="1"/>
  <c r="H17" i="28"/>
  <c r="H16" i="28"/>
  <c r="H41" i="34"/>
  <c r="K41" i="34" s="1"/>
  <c r="J41" i="34"/>
  <c r="L41" i="34"/>
  <c r="M41" i="34"/>
  <c r="G42" i="34"/>
  <c r="H42" i="34"/>
  <c r="K42" i="34" s="1"/>
  <c r="J42" i="34"/>
  <c r="L42" i="34"/>
  <c r="M42" i="34"/>
  <c r="G43" i="34"/>
  <c r="H43" i="34"/>
  <c r="K43" i="34" s="1"/>
  <c r="J43" i="34"/>
  <c r="L43" i="34"/>
  <c r="M43" i="34"/>
  <c r="G44" i="34"/>
  <c r="H44" i="34"/>
  <c r="K44" i="34" s="1"/>
  <c r="J44" i="34"/>
  <c r="L44" i="34"/>
  <c r="M44" i="34"/>
  <c r="G45" i="34"/>
  <c r="H45" i="34"/>
  <c r="K45" i="34" s="1"/>
  <c r="J45" i="34"/>
  <c r="L45" i="34"/>
  <c r="M45" i="34"/>
  <c r="G46" i="34"/>
  <c r="H46" i="34"/>
  <c r="K46" i="34" s="1"/>
  <c r="J46" i="34"/>
  <c r="L46" i="34"/>
  <c r="M46" i="34"/>
  <c r="G48" i="34"/>
  <c r="H48" i="34"/>
  <c r="K48" i="34" s="1"/>
  <c r="J48" i="34"/>
  <c r="L48" i="34"/>
  <c r="M48" i="34"/>
  <c r="G49" i="34"/>
  <c r="H49" i="34"/>
  <c r="K49" i="34" s="1"/>
  <c r="J49" i="34"/>
  <c r="L49" i="34"/>
  <c r="M49" i="34"/>
  <c r="G50" i="34"/>
  <c r="H50" i="34"/>
  <c r="K50" i="34" s="1"/>
  <c r="J50" i="34"/>
  <c r="L50" i="34"/>
  <c r="M50" i="34"/>
  <c r="G51" i="34"/>
  <c r="H51" i="34"/>
  <c r="K51" i="34" s="1"/>
  <c r="J51" i="34"/>
  <c r="L51" i="34"/>
  <c r="M51" i="34"/>
  <c r="G52" i="34"/>
  <c r="H52" i="34"/>
  <c r="K52" i="34" s="1"/>
  <c r="J52" i="34"/>
  <c r="L52" i="34"/>
  <c r="M52" i="34"/>
  <c r="G53" i="34"/>
  <c r="H53" i="34"/>
  <c r="K53" i="34" s="1"/>
  <c r="J53" i="34"/>
  <c r="L53" i="34"/>
  <c r="M53" i="34"/>
  <c r="G54" i="34"/>
  <c r="H54" i="34"/>
  <c r="K54" i="34" s="1"/>
  <c r="J54" i="34"/>
  <c r="L54" i="34"/>
  <c r="M54" i="34"/>
  <c r="G55" i="34"/>
  <c r="H55" i="34"/>
  <c r="K55" i="34" s="1"/>
  <c r="J55" i="34"/>
  <c r="L55" i="34"/>
  <c r="M55" i="34"/>
  <c r="G56" i="34"/>
  <c r="H56" i="34"/>
  <c r="K56" i="34" s="1"/>
  <c r="J56" i="34"/>
  <c r="L56" i="34"/>
  <c r="M56" i="34"/>
  <c r="G57" i="34"/>
  <c r="H57" i="34"/>
  <c r="K57" i="34" s="1"/>
  <c r="J57" i="34"/>
  <c r="L57" i="34"/>
  <c r="M57" i="34"/>
  <c r="G58" i="34"/>
  <c r="H58" i="34"/>
  <c r="K58" i="34" s="1"/>
  <c r="J58" i="34"/>
  <c r="L58" i="34"/>
  <c r="M58" i="34"/>
  <c r="G59" i="34"/>
  <c r="H59" i="34"/>
  <c r="K59" i="34" s="1"/>
  <c r="J59" i="34"/>
  <c r="L59" i="34"/>
  <c r="M59" i="34"/>
  <c r="H17" i="32"/>
  <c r="H16" i="32"/>
  <c r="H37" i="31"/>
  <c r="M91" i="31"/>
  <c r="J91" i="31"/>
  <c r="N91" i="31" s="1"/>
  <c r="H91" i="31"/>
  <c r="M89" i="31"/>
  <c r="J89" i="31"/>
  <c r="N89" i="31" s="1"/>
  <c r="H89" i="31"/>
  <c r="M87" i="31"/>
  <c r="J87" i="31"/>
  <c r="N87" i="31" s="1"/>
  <c r="H87" i="31"/>
  <c r="M85" i="31"/>
  <c r="J85" i="31"/>
  <c r="N85" i="31" s="1"/>
  <c r="H85" i="31"/>
  <c r="M83" i="31"/>
  <c r="J83" i="31"/>
  <c r="N83" i="31" s="1"/>
  <c r="H83" i="31"/>
  <c r="M81" i="31"/>
  <c r="J81" i="31"/>
  <c r="N81" i="31" s="1"/>
  <c r="H81" i="31"/>
  <c r="M79" i="31"/>
  <c r="J79" i="31"/>
  <c r="N79" i="31" s="1"/>
  <c r="H79" i="31"/>
  <c r="M77" i="31"/>
  <c r="J77" i="31"/>
  <c r="N77" i="31" s="1"/>
  <c r="H77" i="31"/>
  <c r="M75" i="31"/>
  <c r="J75" i="31"/>
  <c r="N75" i="31" s="1"/>
  <c r="H75" i="31"/>
  <c r="M73" i="31"/>
  <c r="J73" i="31"/>
  <c r="N73" i="31" s="1"/>
  <c r="H73" i="31"/>
  <c r="M71" i="31"/>
  <c r="J71" i="31"/>
  <c r="N71" i="31" s="1"/>
  <c r="H71" i="31"/>
  <c r="M69" i="31"/>
  <c r="J69" i="31"/>
  <c r="N69" i="31" s="1"/>
  <c r="H69" i="31"/>
  <c r="M67" i="31"/>
  <c r="J67" i="31"/>
  <c r="N67" i="31" s="1"/>
  <c r="H67" i="31"/>
  <c r="M65" i="31"/>
  <c r="J65" i="31"/>
  <c r="N65" i="31" s="1"/>
  <c r="H65" i="31"/>
  <c r="M63" i="31"/>
  <c r="J63" i="31"/>
  <c r="N63" i="31" s="1"/>
  <c r="H63" i="31"/>
  <c r="M61" i="31"/>
  <c r="J61" i="31"/>
  <c r="N61" i="31" s="1"/>
  <c r="H61" i="31"/>
  <c r="M59" i="31"/>
  <c r="J59" i="31"/>
  <c r="N59" i="31" s="1"/>
  <c r="H59" i="31"/>
  <c r="M57" i="31"/>
  <c r="J57" i="31"/>
  <c r="N57" i="31" s="1"/>
  <c r="H57" i="31"/>
  <c r="J55" i="31"/>
  <c r="N55" i="31" s="1"/>
  <c r="H55" i="31"/>
  <c r="M53" i="31"/>
  <c r="J53" i="31"/>
  <c r="N53" i="31" s="1"/>
  <c r="H53" i="31"/>
  <c r="M49" i="31"/>
  <c r="J49" i="31"/>
  <c r="N49" i="31" s="1"/>
  <c r="H49" i="31"/>
  <c r="M47" i="31"/>
  <c r="J47" i="31"/>
  <c r="N47" i="31" s="1"/>
  <c r="H47" i="31"/>
  <c r="M45" i="31"/>
  <c r="J45" i="31"/>
  <c r="N45" i="31" s="1"/>
  <c r="H45" i="31"/>
  <c r="M43" i="31"/>
  <c r="J43" i="31"/>
  <c r="N43" i="31" s="1"/>
  <c r="M41" i="31"/>
  <c r="J41" i="31"/>
  <c r="N41" i="31" s="1"/>
  <c r="H41" i="31"/>
  <c r="M37" i="31"/>
  <c r="J37" i="31"/>
  <c r="N37" i="31" s="1"/>
  <c r="M31" i="31"/>
  <c r="H31" i="31"/>
  <c r="M20" i="31"/>
  <c r="J20" i="31"/>
  <c r="H20" i="31"/>
  <c r="M18" i="31"/>
  <c r="N20" i="31" l="1"/>
  <c r="K20" i="31"/>
  <c r="J15" i="33" l="1"/>
  <c r="J25" i="33" s="1"/>
  <c r="J22" i="33" l="1"/>
</calcChain>
</file>

<file path=xl/sharedStrings.xml><?xml version="1.0" encoding="utf-8"?>
<sst xmlns="http://schemas.openxmlformats.org/spreadsheetml/2006/main" count="2548" uniqueCount="911">
  <si>
    <t>№</t>
  </si>
  <si>
    <t>Наименование изделия</t>
  </si>
  <si>
    <t>Ед. изм.</t>
  </si>
  <si>
    <t>шт.</t>
  </si>
  <si>
    <t>--</t>
  </si>
  <si>
    <t>Воронка желоба</t>
  </si>
  <si>
    <t>90/125</t>
  </si>
  <si>
    <t>100/150</t>
  </si>
  <si>
    <t>Отвод трубы</t>
  </si>
  <si>
    <r>
      <t xml:space="preserve">Отвод трубы декорированный  </t>
    </r>
    <r>
      <rPr>
        <vertAlign val="superscript"/>
        <sz val="8"/>
        <color theme="1"/>
        <rFont val="Times New Roman"/>
        <family val="1"/>
        <charset val="204"/>
      </rPr>
      <t>N</t>
    </r>
  </si>
  <si>
    <t>Заглушка универсальная  с резиновым уплотнителем</t>
  </si>
  <si>
    <r>
      <t xml:space="preserve">Заглушка универсальная  полукруглая  </t>
    </r>
    <r>
      <rPr>
        <vertAlign val="superscript"/>
        <sz val="8"/>
        <color theme="1"/>
        <rFont val="Times New Roman"/>
        <family val="1"/>
        <charset val="204"/>
      </rPr>
      <t>N</t>
    </r>
  </si>
  <si>
    <t>«Паук» (сетка воронки)</t>
  </si>
  <si>
    <t>90 (100)</t>
  </si>
  <si>
    <t xml:space="preserve">    шт.</t>
  </si>
  <si>
    <t>Крюк крепления желоба короткий с комплектом крепления</t>
  </si>
  <si>
    <t>Крюк универсальный с комплектом крепления</t>
  </si>
  <si>
    <t>-</t>
  </si>
  <si>
    <r>
      <t xml:space="preserve">S-обвод  </t>
    </r>
    <r>
      <rPr>
        <vertAlign val="superscript"/>
        <sz val="8"/>
        <color theme="1"/>
        <rFont val="Times New Roman"/>
        <family val="1"/>
        <charset val="204"/>
      </rPr>
      <t>N</t>
    </r>
  </si>
  <si>
    <r>
      <t xml:space="preserve">Тройник  </t>
    </r>
    <r>
      <rPr>
        <vertAlign val="superscript"/>
        <sz val="8"/>
        <color theme="1"/>
        <rFont val="Times New Roman"/>
        <family val="1"/>
        <charset val="204"/>
      </rPr>
      <t>N</t>
    </r>
  </si>
  <si>
    <t xml:space="preserve">Воронка водосборная </t>
  </si>
  <si>
    <t>Воронка водосборная круглая</t>
  </si>
  <si>
    <r>
      <t xml:space="preserve">Соединитель трубы </t>
    </r>
    <r>
      <rPr>
        <vertAlign val="superscript"/>
        <sz val="8"/>
        <color theme="1"/>
        <rFont val="Times New Roman"/>
        <family val="1"/>
        <charset val="204"/>
      </rPr>
      <t>N</t>
    </r>
  </si>
  <si>
    <t>125 (150)</t>
  </si>
  <si>
    <t>Устройство для гибки крюков</t>
  </si>
  <si>
    <t>Кол-во в упаковке</t>
  </si>
  <si>
    <t>Т/размер</t>
  </si>
  <si>
    <t>Количество в упаковке</t>
  </si>
  <si>
    <t>м²</t>
  </si>
  <si>
    <t>Решётка вентиляционная 20х30, медь</t>
  </si>
  <si>
    <t xml:space="preserve">Колпачок декоративный ОZn </t>
  </si>
  <si>
    <t>Колпачок декоративный Cu</t>
  </si>
  <si>
    <t>Кляммер ОZn</t>
  </si>
  <si>
    <t>Кляммер Cu</t>
  </si>
  <si>
    <t>Кронштейн станд. L-35 см (к S12) (медь)</t>
  </si>
  <si>
    <t>Текстура</t>
  </si>
  <si>
    <t>Сталь оцинкованная с полимерным покрытием</t>
  </si>
  <si>
    <t>1-Сторон.</t>
  </si>
  <si>
    <t>Гл.лист (штрипс)</t>
  </si>
  <si>
    <r>
      <t xml:space="preserve">StopMOSS – защита кровли (медь) (Длина 1 м.п.) </t>
    </r>
    <r>
      <rPr>
        <sz val="7"/>
        <color theme="1"/>
        <rFont val="Times New Roman"/>
        <family val="1"/>
        <charset val="204"/>
      </rPr>
      <t>(В упаковке: 15 шт. + 45 омедн.ерш.гвоздей)</t>
    </r>
  </si>
  <si>
    <t>Аэратор «Специальный» пластиковый (коричневый, черный) (Упаковка – 12 шт.)</t>
  </si>
  <si>
    <r>
      <t>Аэратор «Специальный» пластиковый с металлической крышкой (облицовкой) из Cu</t>
    </r>
    <r>
      <rPr>
        <vertAlign val="superscript"/>
        <sz val="8"/>
        <color theme="1"/>
        <rFont val="Times New Roman"/>
        <family val="1"/>
        <charset val="204"/>
      </rPr>
      <t xml:space="preserve"> N</t>
    </r>
  </si>
  <si>
    <t>Аэратор «Стандартный» пластиковый (черный) (Упаковка – 14 шт.)</t>
  </si>
  <si>
    <t xml:space="preserve">Таблица № 1. </t>
  </si>
  <si>
    <t>Наименование</t>
  </si>
  <si>
    <t>90 (М8)</t>
  </si>
  <si>
    <t>100 (М10)</t>
  </si>
  <si>
    <t>Метиз (оцинкованный)  200</t>
  </si>
  <si>
    <t>Метиз (омедненный) 200</t>
  </si>
  <si>
    <t>Уплотнитель для заглушки</t>
  </si>
  <si>
    <t>Уплотнитель для соединения желоба</t>
  </si>
  <si>
    <t>Соединитель желоба</t>
  </si>
  <si>
    <t>Элемент жесткости соединителя желоба (медь)</t>
  </si>
  <si>
    <t>Элемент жесткости соединителя желоба (оцинкованный)</t>
  </si>
  <si>
    <t>Гайка низкая (оцинк.)</t>
  </si>
  <si>
    <t>Гайка низкая (нерж.)</t>
  </si>
  <si>
    <t>Гайка с фланцем М6 для удл. крюка универс. (омедненная)</t>
  </si>
  <si>
    <t>Гайка с фланцем М6 для удл. крюка универс. (оцинкованная)</t>
  </si>
  <si>
    <t>Болт с пр/ш М6*16 для удл. крюка универс. (омедненный)</t>
  </si>
  <si>
    <t>Болт с пр/ш М6*16 для удл. крюка универс. (оцинкованный)</t>
  </si>
  <si>
    <t>Винт 6*12 (медь) (I)</t>
  </si>
  <si>
    <t>Винт 6*12 (оцинк.)</t>
  </si>
  <si>
    <t>Саморез 4,5х35 (оцинкованный)</t>
  </si>
  <si>
    <t xml:space="preserve">Заклепки  вытяжные 4,0х10,0 алюминий </t>
  </si>
  <si>
    <t xml:space="preserve">Заклепки  вытяжные 4,0х8,0 сталь </t>
  </si>
  <si>
    <t>Заклепки  вытяжные 4,0х8,0 медь</t>
  </si>
  <si>
    <t>Заклепки  вытяжные 4,0х10,0  медь/сталь</t>
  </si>
  <si>
    <t>Ед.изм.</t>
  </si>
  <si>
    <t>Рекламный стенд водосточной системы на перфорированной стойке 1850х500 (медь)</t>
  </si>
  <si>
    <t>Тара для региональных отгрузок 3120*1050*1030 (для труб)</t>
  </si>
  <si>
    <t>Тара для региональных отгрузок 3120*1050*700 (для желобов)</t>
  </si>
  <si>
    <t>RR 32</t>
  </si>
  <si>
    <t>RR 20</t>
  </si>
  <si>
    <t>Шт.</t>
  </si>
  <si>
    <t>10 шт.</t>
  </si>
  <si>
    <t>---</t>
  </si>
  <si>
    <t>Длина</t>
  </si>
  <si>
    <t>12 шт.</t>
  </si>
  <si>
    <t>5 шт.</t>
  </si>
  <si>
    <t>Обозначение цвета</t>
  </si>
  <si>
    <t>Название цвета</t>
  </si>
  <si>
    <t>Продукция</t>
  </si>
  <si>
    <t>Фартуки</t>
  </si>
  <si>
    <t>Стандартные оттенки</t>
  </si>
  <si>
    <t>RAL 8017</t>
  </si>
  <si>
    <t>PRINTECH</t>
  </si>
  <si>
    <t>S1 Фартук карнизный, 2м.п.</t>
  </si>
  <si>
    <t>S2 Фартук фронтонный, 2м.п.</t>
  </si>
  <si>
    <t>S3 Фартук фронтонный, 2м.п.</t>
  </si>
  <si>
    <t>S4 Фартук пристенный (угловой), 2м.п.</t>
  </si>
  <si>
    <t>S5 Фартук фронтонный, 2м.п.</t>
  </si>
  <si>
    <t>S6 Фартук пристенный (накладной), 2м.п.</t>
  </si>
  <si>
    <t>S7 Фартук пристенный (в штробу), 2м.п.</t>
  </si>
  <si>
    <t>S8 Фартук конькового аэратора, 2м.п.</t>
  </si>
  <si>
    <t>S9 Фартук вспомогательный, 2м.п.</t>
  </si>
  <si>
    <t>S11 Фартук на излом, 2м.п.</t>
  </si>
  <si>
    <t>S12 Фартук разжелобовка, 2м.п.</t>
  </si>
  <si>
    <t>S13 Фартук под колпак, 2м.п.</t>
  </si>
  <si>
    <t>S14 Фартук карнизный (над желобом), 2м.п.</t>
  </si>
  <si>
    <t>S15 Фартук коньковый, 2м.п.</t>
  </si>
  <si>
    <t>S16 Фартук обратный капельник, 2м.п.</t>
  </si>
  <si>
    <t>S20 Фартук аэратора в штробу, 2м.п.</t>
  </si>
  <si>
    <t>S21 Фартук на лобовую доску, 2м.п.</t>
  </si>
  <si>
    <t>S22 Фартук на лобовую доску, 2м.п.</t>
  </si>
  <si>
    <t>S27 Фартук карнизный (над желобом), 2м.п.</t>
  </si>
  <si>
    <t>М10</t>
  </si>
  <si>
    <r>
      <t xml:space="preserve">Водосборник  цилиндрический в комплекте </t>
    </r>
    <r>
      <rPr>
        <vertAlign val="superscript"/>
        <sz val="8"/>
        <color theme="1"/>
        <rFont val="Times New Roman"/>
        <family val="1"/>
        <charset val="204"/>
      </rPr>
      <t xml:space="preserve">N </t>
    </r>
    <r>
      <rPr>
        <vertAlign val="superscript"/>
        <sz val="9"/>
        <color theme="1"/>
        <rFont val="Times New Roman"/>
        <family val="1"/>
        <charset val="204"/>
      </rPr>
      <t>(1)</t>
    </r>
  </si>
  <si>
    <t>Типоразмер</t>
  </si>
  <si>
    <r>
      <t xml:space="preserve">Крюк крепления короткий регулируемый (в комплекте) </t>
    </r>
    <r>
      <rPr>
        <vertAlign val="superscript"/>
        <sz val="8"/>
        <color theme="1"/>
        <rFont val="Times New Roman"/>
        <family val="1"/>
        <charset val="204"/>
      </rPr>
      <t>N</t>
    </r>
  </si>
  <si>
    <t>Саморез 4,5х35 (нержав.)</t>
  </si>
  <si>
    <t>Е.Изм.</t>
  </si>
  <si>
    <t>S19 Фартук пристенного аэратора, 2 м.п.</t>
  </si>
  <si>
    <t>Развертка, м</t>
  </si>
  <si>
    <t>Упаковка / Кол-во в упак.</t>
  </si>
  <si>
    <t>Дюбель фасадный DF-B 10х100 RUSPERT (универсальный) с ТС</t>
  </si>
  <si>
    <t>Кронштейн оконный оцинк. 1,2мм 150*50*50 с полимерным покрытием</t>
  </si>
  <si>
    <t>Кронштейн оцинк. 1,2мм 150*50*50</t>
  </si>
  <si>
    <t>Кронштейн усиленный оцинк. 1,2мм 150*95*80</t>
  </si>
  <si>
    <t>Паронитовая прокладка под кронштейн 50*50*2мм</t>
  </si>
  <si>
    <t>Паронитовая прокладка под кронштейн 90*80*2мм</t>
  </si>
  <si>
    <t>Саморез для металлообрешетки 4,8*16</t>
  </si>
  <si>
    <t>Заклепка 4,0*10 Нерж/Нерж</t>
  </si>
  <si>
    <t>П.м.</t>
  </si>
  <si>
    <t>Саморез c шайбой оцинк.(1000/0) LIS-4.2х19</t>
  </si>
  <si>
    <t>кв.м.</t>
  </si>
  <si>
    <t>лист</t>
  </si>
  <si>
    <t>Водосточная система</t>
  </si>
  <si>
    <t>RAL 7024</t>
  </si>
  <si>
    <t xml:space="preserve">Колено </t>
  </si>
  <si>
    <t>Ограничитель перелива прямой L=0,40м.</t>
  </si>
  <si>
    <t>Ограничитель перелива угловой L=0,20м*0,20м.</t>
  </si>
  <si>
    <t xml:space="preserve">Примечания:
(1) - Скидки на данную продукцию не предусмотрены.
</t>
  </si>
  <si>
    <t>Дюбель тарельчатый (для теплоизоляции) 10*100 с металлическим гвоздем</t>
  </si>
  <si>
    <t>Дюбель тарельчатый (для теплоизоляции) 10*120 с металлическим гвоздем</t>
  </si>
  <si>
    <t>Дюбель тарельчатый (для теплоизоляции) 10*160 с металлическим гвоздем</t>
  </si>
  <si>
    <t>Саморез ПШ 4,2*19 мм (для деревянной обрешетки)</t>
  </si>
  <si>
    <t>Саморез ПШС 4,2*16 мм (для стальной обрешетки)</t>
  </si>
  <si>
    <t>Медь</t>
  </si>
  <si>
    <r>
      <rPr>
        <b/>
        <sz val="6"/>
        <color theme="1"/>
        <rFont val="Times New Roman"/>
        <family val="1"/>
        <charset val="204"/>
      </rPr>
      <t xml:space="preserve"> Цвета по карте RAL</t>
    </r>
    <r>
      <rPr>
        <b/>
        <sz val="5"/>
        <color theme="1"/>
        <rFont val="Times New Roman"/>
        <family val="1"/>
        <charset val="204"/>
      </rPr>
      <t xml:space="preserve"> </t>
    </r>
    <r>
      <rPr>
        <vertAlign val="superscript"/>
        <sz val="9"/>
        <color theme="1"/>
        <rFont val="Times New Roman"/>
        <family val="1"/>
        <charset val="204"/>
      </rPr>
      <t>(2)</t>
    </r>
  </si>
  <si>
    <t>уп.</t>
  </si>
  <si>
    <t xml:space="preserve">Общая / Полезная
ширина, м
</t>
  </si>
  <si>
    <r>
      <t xml:space="preserve">Угол желоба 135° внутренний /наружный </t>
    </r>
    <r>
      <rPr>
        <vertAlign val="superscript"/>
        <sz val="8"/>
        <color theme="1"/>
        <rFont val="Times New Roman"/>
        <family val="1"/>
        <charset val="204"/>
      </rPr>
      <t>(2)</t>
    </r>
  </si>
  <si>
    <t>Труба водосточная (Длина 1.0 м)</t>
  </si>
  <si>
    <t>Угол желоба внутренний /наружный</t>
  </si>
  <si>
    <r>
      <t xml:space="preserve">Сетка желоба в комплекте </t>
    </r>
    <r>
      <rPr>
        <vertAlign val="superscript"/>
        <sz val="8"/>
        <color theme="1"/>
        <rFont val="Times New Roman"/>
        <family val="1"/>
        <charset val="204"/>
      </rPr>
      <t>N</t>
    </r>
    <r>
      <rPr>
        <sz val="8"/>
        <color theme="1"/>
        <rFont val="Times New Roman"/>
        <family val="1"/>
        <charset val="204"/>
      </rPr>
      <t xml:space="preserve"> (Алюминий) (Длина 2 м.п.) (В комплекте:  (1 Сетка + 4 Опоры + 4 Клипсы)</t>
    </r>
  </si>
  <si>
    <r>
      <t xml:space="preserve">Хомут с комплектом крепления </t>
    </r>
    <r>
      <rPr>
        <vertAlign val="superscript"/>
        <sz val="8"/>
        <color theme="1"/>
        <rFont val="Times New Roman"/>
        <family val="1"/>
        <charset val="204"/>
      </rPr>
      <t>(4)</t>
    </r>
  </si>
  <si>
    <t xml:space="preserve">ВС ОЦИНКОВКА </t>
  </si>
  <si>
    <t>(6) - Элемент крепления хомута под метиз для водосточной трубы с фиксированным  расстоянием от стены 30 мм.</t>
  </si>
  <si>
    <r>
      <rPr>
        <sz val="9"/>
        <color theme="1"/>
        <rFont val="Times New Roman"/>
        <family val="1"/>
        <charset val="204"/>
      </rPr>
      <t xml:space="preserve">Примечания:
</t>
    </r>
    <r>
      <rPr>
        <sz val="11"/>
        <color theme="1"/>
        <rFont val="Calibri"/>
        <family val="2"/>
        <charset val="204"/>
        <scheme val="minor"/>
      </rPr>
      <t xml:space="preserve">
</t>
    </r>
  </si>
  <si>
    <t xml:space="preserve">Примечания:
</t>
  </si>
  <si>
    <r>
      <t xml:space="preserve">Снегозадержатель для битумной черепицы (БИТ) (цвет по карте RAL) </t>
    </r>
    <r>
      <rPr>
        <vertAlign val="superscript"/>
        <sz val="8"/>
        <color theme="1"/>
        <rFont val="Times New Roman"/>
        <family val="1"/>
        <charset val="204"/>
      </rPr>
      <t xml:space="preserve">N  </t>
    </r>
    <r>
      <rPr>
        <sz val="8"/>
        <color theme="1"/>
        <rFont val="Times New Roman"/>
        <family val="1"/>
        <charset val="204"/>
      </rPr>
      <t>Производится под заказ. Минимальная партия от 225 шт. Необходимо уточнять цвет и структуру покрытия (глянцевую и матовую поверхность). Упаковка-75 шт.</t>
    </r>
  </si>
  <si>
    <r>
      <t xml:space="preserve">Снегозадержатель для битумной черепицы (БИТ) (медный) </t>
    </r>
    <r>
      <rPr>
        <vertAlign val="superscript"/>
        <sz val="8"/>
        <color theme="1"/>
        <rFont val="Times New Roman"/>
        <family val="1"/>
        <charset val="204"/>
      </rPr>
      <t>N</t>
    </r>
    <r>
      <rPr>
        <sz val="8"/>
        <color theme="1"/>
        <rFont val="Times New Roman"/>
        <family val="1"/>
        <charset val="204"/>
      </rPr>
      <t xml:space="preserve"> Упаковка-75 шт.</t>
    </r>
  </si>
  <si>
    <r>
      <t xml:space="preserve">Снегозадержатель для битумной черепицы (БИТ) (оцинкованный) </t>
    </r>
    <r>
      <rPr>
        <vertAlign val="superscript"/>
        <sz val="8"/>
        <color theme="1"/>
        <rFont val="Times New Roman"/>
        <family val="1"/>
        <charset val="204"/>
      </rPr>
      <t xml:space="preserve">N </t>
    </r>
    <r>
      <rPr>
        <sz val="8"/>
        <color theme="1"/>
        <rFont val="Times New Roman"/>
        <family val="1"/>
        <charset val="204"/>
      </rPr>
      <t>Упаковка-75 шт.</t>
    </r>
  </si>
  <si>
    <t xml:space="preserve">Таблица № 11. </t>
  </si>
  <si>
    <t xml:space="preserve">Примечания:
(1) -Данный товар поставляется под заказ, только на условиях его 100% предоплаты; срок  изготовления и поставки  исчисляется с момента 100% оплаты Покупателем.
</t>
  </si>
  <si>
    <t>Название</t>
  </si>
  <si>
    <t>Раздел</t>
  </si>
  <si>
    <t>А</t>
  </si>
  <si>
    <t>Б</t>
  </si>
  <si>
    <t>В</t>
  </si>
  <si>
    <t>Г</t>
  </si>
  <si>
    <t>Д</t>
  </si>
  <si>
    <t>К</t>
  </si>
  <si>
    <t>М</t>
  </si>
  <si>
    <t>О</t>
  </si>
  <si>
    <t>П</t>
  </si>
  <si>
    <t>С</t>
  </si>
  <si>
    <t>Т</t>
  </si>
  <si>
    <t>У</t>
  </si>
  <si>
    <t>Ф</t>
  </si>
  <si>
    <t>Х</t>
  </si>
  <si>
    <t>Ш</t>
  </si>
  <si>
    <t>Э</t>
  </si>
  <si>
    <t>Я</t>
  </si>
  <si>
    <t>A…Z</t>
  </si>
  <si>
    <t>SOFFITO</t>
  </si>
  <si>
    <t>Водосточные системы</t>
  </si>
  <si>
    <t>Болты</t>
  </si>
  <si>
    <t>Винты</t>
  </si>
  <si>
    <t>Гайки</t>
  </si>
  <si>
    <t>Метиз</t>
  </si>
  <si>
    <t>Подсистема для Фасада</t>
  </si>
  <si>
    <t>Саморезы</t>
  </si>
  <si>
    <t>Стенды</t>
  </si>
  <si>
    <t>Тара</t>
  </si>
  <si>
    <t>Уплотнитель резиновый для заглушки</t>
  </si>
  <si>
    <t>Уплотнитель резиновый для соединителя желоба</t>
  </si>
  <si>
    <t>Софит металлический</t>
  </si>
  <si>
    <t>Фасад металлический</t>
  </si>
  <si>
    <t>Хомут</t>
  </si>
  <si>
    <t>Ящик</t>
  </si>
  <si>
    <t xml:space="preserve">Назад в СОДЕРЖАНИЕ </t>
  </si>
  <si>
    <t>Назад в СОДЕРЖАНИЕ</t>
  </si>
  <si>
    <t>Общая / Полезная ширина панели, м</t>
  </si>
  <si>
    <t>0,326 / 0,303</t>
  </si>
  <si>
    <t>Решетки вентиляционные/Колпачки декоративные/Кляммеры/SOFFITO/Клей TEC-7/Краска-Спрей/Кронштейн стандартный/Отвод антивандальный</t>
  </si>
  <si>
    <t>Металл</t>
  </si>
  <si>
    <t>Гл.лист</t>
  </si>
  <si>
    <t>Штрипс</t>
  </si>
  <si>
    <t>Нестандартная длина (до 2,5 п.м.)</t>
  </si>
  <si>
    <t>Снегозадержатель БИТ / Снегозадержатель МЕТ</t>
  </si>
  <si>
    <t>Алфавитный указатель</t>
  </si>
  <si>
    <t xml:space="preserve">          ПРАЙС-ЛИСТ на продукцию ТМ AQUASYSTEM</t>
  </si>
  <si>
    <t>0,235 / 0,213</t>
  </si>
  <si>
    <t>0,176 / 0,154</t>
  </si>
  <si>
    <t>Гладкая / Фактурная</t>
  </si>
  <si>
    <t>Гл./Факт.</t>
  </si>
  <si>
    <r>
      <t xml:space="preserve">Удлинитель для крюка универсального (омедненный) </t>
    </r>
    <r>
      <rPr>
        <vertAlign val="superscript"/>
        <sz val="8"/>
        <color theme="1"/>
        <rFont val="Times New Roman"/>
        <family val="1"/>
        <charset val="204"/>
      </rPr>
      <t>N</t>
    </r>
  </si>
  <si>
    <r>
      <t xml:space="preserve">Удлинитель для крюка универсального - боковой (пассивированный) </t>
    </r>
    <r>
      <rPr>
        <vertAlign val="superscript"/>
        <sz val="8"/>
        <color theme="1"/>
        <rFont val="Times New Roman"/>
        <family val="1"/>
        <charset val="204"/>
      </rPr>
      <t>N</t>
    </r>
  </si>
  <si>
    <r>
      <t xml:space="preserve">Удлинитель для крюка универсального - боковой (оцинк.) </t>
    </r>
    <r>
      <rPr>
        <vertAlign val="superscript"/>
        <sz val="8"/>
        <color theme="1"/>
        <rFont val="Times New Roman"/>
        <family val="1"/>
        <charset val="204"/>
      </rPr>
      <t>N</t>
    </r>
  </si>
  <si>
    <r>
      <t xml:space="preserve">Удлинитель для крюка универсального (оцинк.) </t>
    </r>
    <r>
      <rPr>
        <vertAlign val="superscript"/>
        <sz val="8"/>
        <color theme="1"/>
        <rFont val="Times New Roman"/>
        <family val="1"/>
        <charset val="204"/>
      </rPr>
      <t>N</t>
    </r>
  </si>
  <si>
    <r>
      <t xml:space="preserve">Декоративный  хомут трубы под метиз с комплектом крепления  </t>
    </r>
    <r>
      <rPr>
        <vertAlign val="superscript"/>
        <sz val="8"/>
        <color theme="1"/>
        <rFont val="Times New Roman"/>
        <family val="1"/>
        <charset val="204"/>
      </rPr>
      <t xml:space="preserve">N (1) </t>
    </r>
  </si>
  <si>
    <r>
      <t xml:space="preserve">Декоративный хомут трубы под дерево с комплектом крепления </t>
    </r>
    <r>
      <rPr>
        <vertAlign val="superscript"/>
        <sz val="8"/>
        <color theme="1"/>
        <rFont val="Times New Roman"/>
        <family val="1"/>
        <charset val="204"/>
      </rPr>
      <t>N (1)</t>
    </r>
  </si>
  <si>
    <r>
      <t xml:space="preserve">Держатель для хомута под метиз </t>
    </r>
    <r>
      <rPr>
        <vertAlign val="superscript"/>
        <sz val="8"/>
        <color theme="1"/>
        <rFont val="Times New Roman"/>
        <family val="1"/>
        <charset val="204"/>
      </rPr>
      <t>N (1) (5)</t>
    </r>
  </si>
  <si>
    <r>
      <t xml:space="preserve">Адаптер для хомута под метиз </t>
    </r>
    <r>
      <rPr>
        <vertAlign val="superscript"/>
        <sz val="8"/>
        <color theme="1"/>
        <rFont val="Times New Roman"/>
        <family val="1"/>
        <charset val="204"/>
      </rPr>
      <t>N (1) (6)</t>
    </r>
  </si>
  <si>
    <r>
      <t>(</t>
    </r>
    <r>
      <rPr>
        <vertAlign val="superscript"/>
        <sz val="9"/>
        <color theme="1"/>
        <rFont val="Times New Roman"/>
        <family val="1"/>
        <charset val="204"/>
      </rPr>
      <t>N</t>
    </r>
    <r>
      <rPr>
        <sz val="9"/>
        <color theme="1"/>
        <rFont val="Times New Roman"/>
        <family val="1"/>
        <charset val="204"/>
      </rPr>
      <t>) - Отгрузка продукции возможна некратно упаковкам.</t>
    </r>
  </si>
  <si>
    <t>Комплектующие к Софитам/Фасадам</t>
  </si>
  <si>
    <t>Универсальные комплектующие</t>
  </si>
  <si>
    <t>Комплектующие к системе Софитов</t>
  </si>
  <si>
    <t>Комплектующие к системе Фасадов</t>
  </si>
  <si>
    <r>
      <rPr>
        <sz val="9"/>
        <color theme="1"/>
        <rFont val="Times New Roman"/>
        <family val="1"/>
        <charset val="204"/>
      </rPr>
      <t>При отгрузке Товара со склада в г. Москва, отгрузка продукции -G-планка, F-профиль из стали с полимерным покрытием РЕ производится строго кратно упаковкам.</t>
    </r>
    <r>
      <rPr>
        <sz val="11"/>
        <color theme="1"/>
        <rFont val="Calibri"/>
        <family val="2"/>
        <charset val="204"/>
        <scheme val="minor"/>
      </rPr>
      <t xml:space="preserve">
</t>
    </r>
  </si>
  <si>
    <t>Универсальные комплектующие/ Комплектующие к Софитам/Комплектующие к Фасадам</t>
  </si>
  <si>
    <t>Поддон усиленный 5100*1150 мм</t>
  </si>
  <si>
    <t>Поддон усиленный 4100*1150 мм</t>
  </si>
  <si>
    <t xml:space="preserve">Поддон усиленный 6100*1150 мм </t>
  </si>
  <si>
    <t xml:space="preserve">Канадский дуб                                  </t>
  </si>
  <si>
    <t xml:space="preserve">Американский орех                         </t>
  </si>
  <si>
    <t xml:space="preserve">Сибирская пихта                           </t>
  </si>
  <si>
    <t xml:space="preserve">Норвежский тис                                     </t>
  </si>
  <si>
    <t>Кляммер (RR32, RR20, RR29, Ral6005, Ral8017, RR23)</t>
  </si>
  <si>
    <t>Кронштейн станд. L-35 см (к S12) (кор. RR32, RR20, RR29, Ral8017, Ral6005, RR23)</t>
  </si>
  <si>
    <t>0,169 / 0,147</t>
  </si>
  <si>
    <t>0,228 / 0,206</t>
  </si>
  <si>
    <t>Г-образный элемент оцинк. 1,2мм 40*40 L=6м</t>
  </si>
  <si>
    <t>Модульные ограждения</t>
  </si>
  <si>
    <t>Снегозадержатель трубчатый</t>
  </si>
  <si>
    <t>Опора снегозадержателя  трубчатого</t>
  </si>
  <si>
    <t>Кронштейн оцинк. 2,0мм 50*50*50</t>
  </si>
  <si>
    <r>
      <t xml:space="preserve">Водосборник  </t>
    </r>
    <r>
      <rPr>
        <vertAlign val="superscript"/>
        <sz val="8"/>
        <color theme="1"/>
        <rFont val="Times New Roman"/>
        <family val="1"/>
        <charset val="204"/>
      </rPr>
      <t>N (1)</t>
    </r>
  </si>
  <si>
    <t>Действующие наценки на продукцию:</t>
  </si>
  <si>
    <t xml:space="preserve">1. </t>
  </si>
  <si>
    <t>Длина Изделия</t>
  </si>
  <si>
    <t>Центральная Перфорация (ЦП)</t>
  </si>
  <si>
    <t>Полная Перфорация (ПП)</t>
  </si>
  <si>
    <t>Без Перфорации (БП)</t>
  </si>
  <si>
    <t>Тип Перфорации</t>
  </si>
  <si>
    <t>м.п.</t>
  </si>
  <si>
    <t xml:space="preserve">При отгрузке Товара со склада в г. Москва, отгрузка продукции - Cофит покрытием РЕ производится строго кратно упаковкам.
</t>
  </si>
  <si>
    <r>
      <t>Короб</t>
    </r>
    <r>
      <rPr>
        <vertAlign val="superscript"/>
        <sz val="10"/>
        <color theme="1"/>
        <rFont val="Times New Roman"/>
        <family val="1"/>
        <charset val="204"/>
      </rPr>
      <t>(1)</t>
    </r>
    <r>
      <rPr>
        <sz val="10"/>
        <color theme="1"/>
        <rFont val="Times New Roman"/>
        <family val="1"/>
        <charset val="204"/>
      </rPr>
      <t xml:space="preserve">  / 10шт.</t>
    </r>
  </si>
  <si>
    <r>
      <t>Короб/плёнка</t>
    </r>
    <r>
      <rPr>
        <vertAlign val="superscript"/>
        <sz val="10"/>
        <color theme="1"/>
        <rFont val="Times New Roman"/>
        <family val="1"/>
        <charset val="204"/>
      </rPr>
      <t>(2)</t>
    </r>
    <r>
      <rPr>
        <sz val="10"/>
        <color theme="1"/>
        <rFont val="Times New Roman"/>
        <family val="1"/>
        <charset val="204"/>
      </rPr>
      <t xml:space="preserve"> /10шт.</t>
    </r>
  </si>
  <si>
    <t>Вид, размер</t>
  </si>
  <si>
    <t>Металлочерепица Стокгольм</t>
  </si>
  <si>
    <t>Конёк</t>
  </si>
  <si>
    <t xml:space="preserve">Заглушка конька полукруглого  </t>
  </si>
  <si>
    <t xml:space="preserve">Y-тройник конька </t>
  </si>
  <si>
    <t>Торцевая планка</t>
  </si>
  <si>
    <t>наружная 100х100мм (Длина 2.00м)</t>
  </si>
  <si>
    <t>внутренняя  35х118мм  (Длина 2.00м)</t>
  </si>
  <si>
    <t xml:space="preserve">Сегментная планка </t>
  </si>
  <si>
    <t>Карнизная планка</t>
  </si>
  <si>
    <t xml:space="preserve">Планка конденсата </t>
  </si>
  <si>
    <t>Планка примыкания</t>
  </si>
  <si>
    <t xml:space="preserve">Пристенная планка </t>
  </si>
  <si>
    <t>накладная 30х20х50х20мм (Длина 2.00м)</t>
  </si>
  <si>
    <t>в штробу 20х50х20мм (Длина 2.00м)</t>
  </si>
  <si>
    <t>Ендова</t>
  </si>
  <si>
    <t>внутренняя 300х300мм (Длина 2.00м)</t>
  </si>
  <si>
    <t xml:space="preserve">Кронштейн начального ряда </t>
  </si>
  <si>
    <t>полукруглый  R90мм (Длина 1.97м)</t>
  </si>
  <si>
    <t>Металлочерепица</t>
  </si>
  <si>
    <t>Опора снегозадержателя  трубчатого AS для МЧ, оцинк., (RAL3009 матовый, RAL7024 матовый, RAL8017 матовый, RAL8019 матовый, RAL9005 матовый, RR23 матовый, RR32 матовый, RR33 матовый)</t>
  </si>
  <si>
    <t>Снегозадержатель трубчатый AS для ФАЛЬЦА (комплект), 3м, d 45*25, 4 опоры, оцинк., (RAL3009 матовый, RAL7024 матовый, RAL8017 матовый, RAL8019 матовый, RAL9005 матовый, RR23 матовый, RR32 матовый, RR33 матовый)</t>
  </si>
  <si>
    <t>Опора снегозадержателя  трубчатого AS для ФАЛЬЦА, оцинк., (RAL3009 матовый, RAL7024 матовый, RAL8017 матовый, RAL8019 матовый, RAL9005 матовый, RR23 матовый, RR32 матовый, RR33 матовый)</t>
  </si>
  <si>
    <t>В случае заказа данной продукции на сумму менее 25000 руб. (с НДС) применяется повышающий коэффициент 1,5:</t>
  </si>
  <si>
    <t>На Водосточную Систему по карте RAL;</t>
  </si>
  <si>
    <t xml:space="preserve">2. </t>
  </si>
  <si>
    <t>На Погонаж (Фартуки) по карте RAL;</t>
  </si>
  <si>
    <t xml:space="preserve">3. </t>
  </si>
  <si>
    <t>На Аэратор «Специальный» пластиковый с металлической крышкой (облицовкой): (цвет по карте RAL)</t>
  </si>
  <si>
    <t xml:space="preserve">Шайба М10 (D-10 мм) </t>
  </si>
  <si>
    <t xml:space="preserve">Гайка М10 (D-10 мм)   </t>
  </si>
  <si>
    <t xml:space="preserve">Болт короткий М10 (L-60 мм) </t>
  </si>
  <si>
    <t>Примечание:</t>
  </si>
  <si>
    <t xml:space="preserve">Отвод трубы декорированный </t>
  </si>
  <si>
    <t xml:space="preserve">Водосборник </t>
  </si>
  <si>
    <t xml:space="preserve">Соединитель трубы </t>
  </si>
  <si>
    <t xml:space="preserve">Ограничитель перелива прямой, угловой </t>
  </si>
  <si>
    <t xml:space="preserve">Удлинитель для крюка универсального - боковой (пассивированный), Удлинитель для крюка универсального (омедненный) </t>
  </si>
  <si>
    <t>Металл/Покрытие/Цвет</t>
  </si>
  <si>
    <t xml:space="preserve">Водосточная система </t>
  </si>
  <si>
    <t>Труба водосточная  (Длина 4.0 м)</t>
  </si>
  <si>
    <t xml:space="preserve">Желоб водосточный  (Длина 4.0 м)  </t>
  </si>
  <si>
    <t xml:space="preserve">Угол желоба внутренний /наружный (от 95° до 175°) </t>
  </si>
  <si>
    <t>Заглушка универсальная  полукруглая</t>
  </si>
  <si>
    <t xml:space="preserve">«Паук» (сетка воронки) </t>
  </si>
  <si>
    <t xml:space="preserve">Крюк универсальный с комплектом крепления </t>
  </si>
  <si>
    <t xml:space="preserve">Декоративный  хомут трубы под метиз с комплектом крепления </t>
  </si>
  <si>
    <t>Декоративный хомут трубы под дерево с комплектом крепления</t>
  </si>
  <si>
    <t xml:space="preserve">Водосборник  цилиндрический в комплекте </t>
  </si>
  <si>
    <t xml:space="preserve">Воронка водосборная удлиненная </t>
  </si>
  <si>
    <t xml:space="preserve">Воронка водосборная круглая </t>
  </si>
  <si>
    <t xml:space="preserve">Держатель для хомута под метиз </t>
  </si>
  <si>
    <t>Адаптер для хомута под метиз</t>
  </si>
  <si>
    <t>Таблица № 2</t>
  </si>
  <si>
    <t>Софит с центральной перфорацией, Софит с полной перфорацией, Софит без перфорации - ФАКТУРНЫЙ (ПОЛОТНО)</t>
  </si>
  <si>
    <t>Сталь Цвета по карте RAL  1014,  3005, 5005, 6002, 6011, 7004, 7035, 7037, 6020, 9005</t>
  </si>
  <si>
    <t>Софит с центральной перфорацией, Софит с полной перфорацией, Софит без перфорации - (ПОЛОТНО)</t>
  </si>
  <si>
    <t>МЕДЬ</t>
  </si>
  <si>
    <t>Таблица № 3</t>
  </si>
  <si>
    <t>Таблица № 4</t>
  </si>
  <si>
    <t>Таблица № 5</t>
  </si>
  <si>
    <t>Таблица № 6</t>
  </si>
  <si>
    <t>Таблица № 7</t>
  </si>
  <si>
    <t>Скандинавская доска узкая</t>
  </si>
  <si>
    <t>ВОДОСТОЧНАЯ СИСТЕМА</t>
  </si>
  <si>
    <t>СИСТЕМА МЕТАЛЛИЧЕСКИХ СОФИТОВ (ПОЛОТНО)</t>
  </si>
  <si>
    <t>СИСТЕМА МЕТАЛЛИЧЕСКИХ ФАСАДОВ (ПОЛОТНО)</t>
  </si>
  <si>
    <t>Скандинавская доска узкая двойная</t>
  </si>
  <si>
    <t>Скандинавская доска широкая</t>
  </si>
  <si>
    <t>Скандинавский брус Модерн узкий</t>
  </si>
  <si>
    <t>Скандинавский брус Модерн широкий</t>
  </si>
  <si>
    <t>Все</t>
  </si>
  <si>
    <t>КОМПДЕКТУЮЩИЕ К СИСТЕМАМ СОФИТОВ И ФАСАДОВ</t>
  </si>
  <si>
    <t>Финишная планка ФАКТУРНЫЙ</t>
  </si>
  <si>
    <t>G-планка ФАКТУРНАЯ</t>
  </si>
  <si>
    <t>Финишная планка ГЛАДКАЯ</t>
  </si>
  <si>
    <t>ПОДСИСТЕМА</t>
  </si>
  <si>
    <t>МЕТАЛЛИЧЕСКАЯ ЧЕРЕПИЦА</t>
  </si>
  <si>
    <t>Конёк полукруглый  R90мм, Торцевая планка сложная 140х40х85мм, Сегментная планка, Пристенная планка в штробу 20х50х20мм, Ендова специальная 232х60,5х60,5х232мм</t>
  </si>
  <si>
    <t>Конёк полукруглый  R120, Заглушка конька полукруглого  R90мм торцевая / R120мм торцевая, Заглушка конька полукруглого  R90мм конусная / R120мм конусная, Y-тройник конька полукруглого  R90мм / R120мм , Конёк плоский 116х30х116 мм, Торцевая планка наружная 100х100мм, Торцевая планка внутренняя  35х118мм, Торцевая планка сложная 140х40х85мм, Карнизная планка 100*60мм, Планка конденсата 75х50мм, Планка примыкания 150х250мм, Пристенная планка накладная 30х20х50х20мм, Ендова внутренняя 300х300мм, Ендова внешняя 85х30х85мм, Кронштейн начального ряда 86х41х2мм, Саморез кровельный 4,8х35мм</t>
  </si>
  <si>
    <t>ФАРТУКИ (ГЛАДКИЕ ЛИСТЫ)</t>
  </si>
  <si>
    <t>Таблица № 9</t>
  </si>
  <si>
    <t>Таблица № 10</t>
  </si>
  <si>
    <t>Таблица № 12</t>
  </si>
  <si>
    <t>Таблица № 14</t>
  </si>
  <si>
    <t>КОМПЛЕКТУЮЩИЕ ДЛЯ КРОВЛИ</t>
  </si>
  <si>
    <r>
      <t xml:space="preserve">Перечень товаров, поставляемых "Под заказ" </t>
    </r>
    <r>
      <rPr>
        <b/>
        <vertAlign val="superscript"/>
        <sz val="9"/>
        <color theme="1"/>
        <rFont val="Times New Roman"/>
        <family val="1"/>
        <charset val="204"/>
      </rPr>
      <t>(1)</t>
    </r>
  </si>
  <si>
    <t>КОМПЛЕКТУЮЩИЕ В ВОДОСТОЧНОЙ СИСТЕМЕ</t>
  </si>
  <si>
    <t>СИСТЕМЫ МОДУЛЬНЫХ ОГРАЖДЕНИЙ</t>
  </si>
  <si>
    <t>ДЕМОНСТРАЦИОННЫЕ МАТЕРИАЛЫ И ПРОЧАЯ ПРОДУКЦИЯ</t>
  </si>
  <si>
    <t>АКСЕССУАРЫ ДЛЯ КРОВЛИ</t>
  </si>
  <si>
    <t>Размещение в Прайс-Листе</t>
  </si>
  <si>
    <t>пог.м.</t>
  </si>
  <si>
    <t xml:space="preserve">Уплотнитель 7мм </t>
  </si>
  <si>
    <t>Уплотнитель 14мм</t>
  </si>
  <si>
    <t xml:space="preserve">Глухарь 8х50 </t>
  </si>
  <si>
    <t xml:space="preserve">Глухарь 8х80 </t>
  </si>
  <si>
    <t>Снегозадержатель трубчатый AS для МЧ (комплект), 3м, d 45*25, 4 опоры, оцинк., (RAL3009 матовый, RAL7024 матовый, RAL8017 матовый, RAL8019 матовый, RAL9005 матовый, RR23 матовый, RR32 матовый, RR33 матовый). В комплект входит: 2 трубы по 3мп с обжимкой, 4 опоры М4, 8 резинок 7мм, 8 резинок 14мм, 4 глухаря 8х50 и 4 глухаря 8х80</t>
  </si>
  <si>
    <t>Временный водосток (дополнительный комплект)</t>
  </si>
  <si>
    <t>125/150</t>
  </si>
  <si>
    <t>Г-образный элемент оцинк. 1,2мм 40*40 L=3м</t>
  </si>
  <si>
    <t>0,5мм</t>
  </si>
  <si>
    <t>0,6мм</t>
  </si>
  <si>
    <t>МЕДЬ 0,45мм</t>
  </si>
  <si>
    <t>Сталь  Printech 0,45мм</t>
  </si>
  <si>
    <t>Заглушка столба 80х80 (пластиковая)</t>
  </si>
  <si>
    <t xml:space="preserve">Заглушка столба 100х100 (пластиковая) </t>
  </si>
  <si>
    <t>Шпилька с наружной резьбой М10 (L-160 мм), для столба 80х80</t>
  </si>
  <si>
    <t>Шпилька с наружной резьбой М10 (L-180 мм), для столба 100х100</t>
  </si>
  <si>
    <t xml:space="preserve">Болт длинный М10 (L-120 мм) </t>
  </si>
  <si>
    <t>Столб 100х100 (толщ. стенки 3мм), 8019 Matt (3)</t>
  </si>
  <si>
    <t xml:space="preserve">Каркас из профтрубы 40х20мм, 8019 (1) </t>
  </si>
  <si>
    <t>Каркас из профтрубы 40х20мм, 3000х1000 мм, 8019 (2) для вертикального крепления панелей</t>
  </si>
  <si>
    <t>Поддон 5100*360 мм (Вместимость до 30шт. Применимо для изделий до 5 м. (укладываются изделия от 4 м до 5 м)</t>
  </si>
  <si>
    <t>Поддон 6100*360 мм (Вместимость до 25шт. Применимо для изделий до 6 м. (укладываются изделия от 5 м до 6 м)</t>
  </si>
  <si>
    <t>Ящик 6100*360*200 мм (Вместимость до 25шт. Применимо для изделий до 6 м. (укладываются изделия от 5 м до 6 м)</t>
  </si>
  <si>
    <t>Ящик 5100*360*250 мм (Вместимость до 30шт. Применимо для изделий до 5 м. (укладываются изделия от 4 м до 5 м)</t>
  </si>
  <si>
    <t>Ящик 4100*360*300 мм (Вместимость до 35шт. Применимо для изделий до 4 м. (укладываются изделия от 3 м до 4 м)</t>
  </si>
  <si>
    <t xml:space="preserve">L= 2 п.м. </t>
  </si>
  <si>
    <t xml:space="preserve">L= 3 п.м. </t>
  </si>
  <si>
    <t>Поддон 4100*360 мм (Вместимость до 35шт. Применимо для изделий до 4 м. (укладываются изделия от 3 м до 4 м)</t>
  </si>
  <si>
    <t>RR32</t>
  </si>
  <si>
    <t>RR20</t>
  </si>
  <si>
    <t>RAL8017</t>
  </si>
  <si>
    <t>Канадский дуб</t>
  </si>
  <si>
    <t>Сибирская пихта</t>
  </si>
  <si>
    <t>Норвежский тис</t>
  </si>
  <si>
    <t>R90мм торцевая</t>
  </si>
  <si>
    <t xml:space="preserve">правая 350*125*185 мм / левая 350*125*185 мм </t>
  </si>
  <si>
    <t>Металлочерепица Гетеборг</t>
  </si>
  <si>
    <t xml:space="preserve">(N) - Отгрузка продукции возможна некратно упаковкам.
</t>
  </si>
  <si>
    <r>
      <t xml:space="preserve">Примечания:                                                                                                                                                                                                                                                                                                                                                                            
</t>
    </r>
    <r>
      <rPr>
        <sz val="11"/>
        <color theme="1"/>
        <rFont val="Times New Roman"/>
        <family val="1"/>
        <charset val="204"/>
      </rPr>
      <t xml:space="preserve">
</t>
    </r>
  </si>
  <si>
    <r>
      <t>Сталь Printech</t>
    </r>
    <r>
      <rPr>
        <sz val="8"/>
        <color theme="1"/>
        <rFont val="Times New Roman"/>
        <family val="1"/>
        <charset val="204"/>
      </rPr>
      <t/>
    </r>
  </si>
  <si>
    <t>Сталь PE</t>
  </si>
  <si>
    <t>120 (AlZn)</t>
  </si>
  <si>
    <t>(2) - Цены действительны при условии размещения заказа на сумму от 25000 руб. В случае заказа данной продукции на меньшую сумму применяется повышающий коэффициент 1,5.</t>
  </si>
  <si>
    <t>Гладкая / Фактурная (3)</t>
  </si>
  <si>
    <t>(3) - Гл.лист (штрипс) Фактурный - Производится в размерах: Ширина- до 0.5 м, Длина – до 5 м.п.</t>
  </si>
  <si>
    <t xml:space="preserve">Временный водосток (стартовый комплект-универсальный) </t>
  </si>
  <si>
    <t>Каркас из профтрубы 40х20мм, 3000х500 мм, 8019 (2) для горизонтального крепления панелей</t>
  </si>
  <si>
    <t xml:space="preserve">Каркас из профтрубы 40х20мм, 3000х1000 мм, 8019 (2) для горизонтального крепления панелей </t>
  </si>
  <si>
    <t xml:space="preserve">Саморез ПШС 4,2*16 мм (для стальной обрешетки) </t>
  </si>
  <si>
    <t xml:space="preserve">Заклепки  вытяжные 3.2 х 8,0 алюм.-сталь (в цвет панелей) </t>
  </si>
  <si>
    <t>Каркас из профтрубы 40х20мм, 3000х500 мм, 8019 (2) для вертикального крепления панелей</t>
  </si>
  <si>
    <t xml:space="preserve">полукруглого  R90мм </t>
  </si>
  <si>
    <t>R90мм конусная с ребрами жёсткости</t>
  </si>
  <si>
    <r>
      <t>Аэратор «Специальный» пластиковый с металлической крышкой (облицовкой): (RR32, RR32matt, RR23, RR23matt, RR29, Ral8017, Ral8017matt, RR33matt)</t>
    </r>
    <r>
      <rPr>
        <b/>
        <sz val="8"/>
        <color theme="1"/>
        <rFont val="Times New Roman"/>
        <family val="1"/>
        <charset val="204"/>
      </rPr>
      <t xml:space="preserve"> </t>
    </r>
    <r>
      <rPr>
        <vertAlign val="superscript"/>
        <sz val="8"/>
        <color theme="1"/>
        <rFont val="Times New Roman"/>
        <family val="1"/>
        <charset val="204"/>
      </rPr>
      <t xml:space="preserve">N </t>
    </r>
  </si>
  <si>
    <t>Примечания:
(N) - Отгрузка продукции возможна некратно упаковкам.</t>
  </si>
  <si>
    <t>Аэратор «Специальный» пластиковый  (красный) (минимальная партия 504 шт.)</t>
  </si>
  <si>
    <t>Рекомендуемые розничные цены  на системы модульных ограждений</t>
  </si>
  <si>
    <t>Система Модульных Ограждений (Тпп-Панель)</t>
  </si>
  <si>
    <t>Система Модульных Ограждений (Тпп-Жалюзи)</t>
  </si>
  <si>
    <t>Ламель Classik  (Ламель №1)</t>
  </si>
  <si>
    <t>Ламель Estet 80 (Ламель №2)</t>
  </si>
  <si>
    <t>Ламель Estet 60 (Ламель №3)</t>
  </si>
  <si>
    <t>Ламель Kombo  (Ламель №4)</t>
  </si>
  <si>
    <t>Профиль для жёсткости секций (комплект из 2-х штук)</t>
  </si>
  <si>
    <t>RAL7024</t>
  </si>
  <si>
    <t>RAL7016</t>
  </si>
  <si>
    <t>RAL9005</t>
  </si>
  <si>
    <t>RAL 7016</t>
  </si>
  <si>
    <t>RAL 9005</t>
  </si>
  <si>
    <t>ВС с покрытием PE (КОМФОРТ)</t>
  </si>
  <si>
    <t>Снегозадержатель трубчатый AS для МЧ (комплект), 3м, d 45*25, 4 опоры, оцинк.</t>
  </si>
  <si>
    <t>Опора снегозадержателя  трубчатого AS для МЧ, оцинк.</t>
  </si>
  <si>
    <t>Снегозадержатель трубчатый AS для ФАЛЬЦА (комплект), 3м, d 45*25, 4 опоры, оцинк.</t>
  </si>
  <si>
    <t>Опора снегозадержателя  трубчатого AS для ФАЛЬЦА, оцинк.</t>
  </si>
  <si>
    <t xml:space="preserve">  Модель Стокгольм XXL</t>
  </si>
  <si>
    <t>Модель Гётеборг XXL</t>
  </si>
  <si>
    <t>Модель Стокгольм</t>
  </si>
  <si>
    <t xml:space="preserve">Модель Гётеборг </t>
  </si>
  <si>
    <t xml:space="preserve">Цена за кв.м. металлочерепицы указана по габаритной площади. </t>
  </si>
  <si>
    <r>
      <t xml:space="preserve">Финишная планка </t>
    </r>
    <r>
      <rPr>
        <vertAlign val="superscript"/>
        <sz val="9"/>
        <rFont val="Times New Roman"/>
        <family val="1"/>
        <charset val="204"/>
      </rPr>
      <t>N</t>
    </r>
    <r>
      <rPr>
        <i/>
        <vertAlign val="superscript"/>
        <sz val="9"/>
        <rFont val="Times New Roman"/>
        <family val="1"/>
        <charset val="204"/>
      </rPr>
      <t xml:space="preserve">  </t>
    </r>
  </si>
  <si>
    <r>
      <t xml:space="preserve">Планка угловая (внешняя, внутренняя) 50х50 </t>
    </r>
    <r>
      <rPr>
        <vertAlign val="superscript"/>
        <sz val="9"/>
        <rFont val="Times New Roman"/>
        <family val="1"/>
        <charset val="204"/>
      </rPr>
      <t>N</t>
    </r>
    <r>
      <rPr>
        <i/>
        <vertAlign val="superscript"/>
        <sz val="9"/>
        <rFont val="Times New Roman"/>
        <family val="1"/>
        <charset val="204"/>
      </rPr>
      <t xml:space="preserve"> </t>
    </r>
    <r>
      <rPr>
        <sz val="9"/>
        <rFont val="Times New Roman"/>
        <family val="1"/>
        <charset val="204"/>
      </rPr>
      <t>L=2.0 м.п.</t>
    </r>
  </si>
  <si>
    <r>
      <t xml:space="preserve">J-фаска 250 </t>
    </r>
    <r>
      <rPr>
        <vertAlign val="superscript"/>
        <sz val="9"/>
        <rFont val="Times New Roman"/>
        <family val="1"/>
        <charset val="204"/>
      </rPr>
      <t xml:space="preserve">N </t>
    </r>
    <r>
      <rPr>
        <sz val="9"/>
        <rFont val="Times New Roman"/>
        <family val="1"/>
        <charset val="204"/>
      </rPr>
      <t xml:space="preserve"> (увеличенная)</t>
    </r>
  </si>
  <si>
    <r>
      <t xml:space="preserve">Ветровая планка (L-профиль) 200 </t>
    </r>
    <r>
      <rPr>
        <vertAlign val="superscript"/>
        <sz val="9"/>
        <rFont val="Times New Roman"/>
        <family val="1"/>
        <charset val="204"/>
      </rPr>
      <t>N</t>
    </r>
  </si>
  <si>
    <r>
      <t xml:space="preserve">Стыковочный  Н- профиль 100 </t>
    </r>
    <r>
      <rPr>
        <vertAlign val="superscript"/>
        <sz val="9"/>
        <rFont val="Times New Roman"/>
        <family val="1"/>
        <charset val="204"/>
      </rPr>
      <t xml:space="preserve">N </t>
    </r>
  </si>
  <si>
    <r>
      <t xml:space="preserve">3-D Стыковочный  Н- профиль 100 </t>
    </r>
    <r>
      <rPr>
        <vertAlign val="superscript"/>
        <sz val="9"/>
        <rFont val="Times New Roman"/>
        <family val="1"/>
        <charset val="204"/>
      </rPr>
      <t xml:space="preserve">N </t>
    </r>
  </si>
  <si>
    <r>
      <t xml:space="preserve">Стыковочный Т-профиль 50 </t>
    </r>
    <r>
      <rPr>
        <vertAlign val="superscript"/>
        <sz val="9"/>
        <rFont val="Times New Roman"/>
        <family val="1"/>
        <charset val="204"/>
      </rPr>
      <t xml:space="preserve">N  </t>
    </r>
    <r>
      <rPr>
        <sz val="9"/>
        <rFont val="Times New Roman"/>
        <family val="1"/>
        <charset val="204"/>
      </rPr>
      <t xml:space="preserve">в комплекте (внутр.+ наружн.) </t>
    </r>
  </si>
  <si>
    <r>
      <t xml:space="preserve">Угол сайдинга внутренний / наружный 50х50 </t>
    </r>
    <r>
      <rPr>
        <vertAlign val="superscript"/>
        <sz val="9"/>
        <rFont val="Times New Roman"/>
        <family val="1"/>
        <charset val="204"/>
      </rPr>
      <t xml:space="preserve">N </t>
    </r>
  </si>
  <si>
    <r>
      <t xml:space="preserve">3-D Угол сайдинга внутренний / наружный 100х100 </t>
    </r>
    <r>
      <rPr>
        <vertAlign val="superscript"/>
        <sz val="9"/>
        <rFont val="Times New Roman"/>
        <family val="1"/>
        <charset val="204"/>
      </rPr>
      <t xml:space="preserve">N </t>
    </r>
  </si>
  <si>
    <r>
      <t xml:space="preserve">Фартук на цокольный отлив 50 </t>
    </r>
    <r>
      <rPr>
        <vertAlign val="superscript"/>
        <sz val="9"/>
        <rFont val="Times New Roman"/>
        <family val="1"/>
        <charset val="204"/>
      </rPr>
      <t xml:space="preserve">N </t>
    </r>
  </si>
  <si>
    <r>
      <t xml:space="preserve">Фартук на цокольный отлив 100 </t>
    </r>
    <r>
      <rPr>
        <vertAlign val="superscript"/>
        <sz val="9"/>
        <rFont val="Times New Roman"/>
        <family val="1"/>
        <charset val="204"/>
      </rPr>
      <t xml:space="preserve">N </t>
    </r>
  </si>
  <si>
    <r>
      <t xml:space="preserve">Фартук на оконный отлив 150 </t>
    </r>
    <r>
      <rPr>
        <vertAlign val="superscript"/>
        <sz val="9"/>
        <rFont val="Times New Roman"/>
        <family val="1"/>
        <charset val="204"/>
      </rPr>
      <t xml:space="preserve">N </t>
    </r>
  </si>
  <si>
    <r>
      <t xml:space="preserve">Фартук на оконный отлив 200 </t>
    </r>
    <r>
      <rPr>
        <vertAlign val="superscript"/>
        <sz val="9"/>
        <rFont val="Times New Roman"/>
        <family val="1"/>
        <charset val="204"/>
      </rPr>
      <t xml:space="preserve">N </t>
    </r>
  </si>
  <si>
    <r>
      <t xml:space="preserve">Фартук на оконный отлив 250 </t>
    </r>
    <r>
      <rPr>
        <vertAlign val="superscript"/>
        <sz val="9"/>
        <rFont val="Times New Roman"/>
        <family val="1"/>
        <charset val="204"/>
      </rPr>
      <t xml:space="preserve">N </t>
    </r>
  </si>
  <si>
    <r>
      <t xml:space="preserve">Профиль для оконных и дверных проёмов 50/100 </t>
    </r>
    <r>
      <rPr>
        <vertAlign val="superscript"/>
        <sz val="9"/>
        <rFont val="Times New Roman"/>
        <family val="1"/>
        <charset val="204"/>
      </rPr>
      <t xml:space="preserve">N </t>
    </r>
  </si>
  <si>
    <r>
      <t xml:space="preserve">3-D профиль для оконных и дверных проёмов 50/100 </t>
    </r>
    <r>
      <rPr>
        <vertAlign val="superscript"/>
        <sz val="9"/>
        <rFont val="Times New Roman"/>
        <family val="1"/>
        <charset val="204"/>
      </rPr>
      <t xml:space="preserve">N </t>
    </r>
  </si>
  <si>
    <r>
      <t xml:space="preserve">Профиль для оконных и дверных проёмов 50/150 </t>
    </r>
    <r>
      <rPr>
        <vertAlign val="superscript"/>
        <sz val="9"/>
        <rFont val="Times New Roman"/>
        <family val="1"/>
        <charset val="204"/>
      </rPr>
      <t xml:space="preserve">N </t>
    </r>
  </si>
  <si>
    <r>
      <t xml:space="preserve">3-D профиль для оконных и дверных проёмов 50/150 </t>
    </r>
    <r>
      <rPr>
        <vertAlign val="superscript"/>
        <sz val="9"/>
        <rFont val="Times New Roman"/>
        <family val="1"/>
        <charset val="204"/>
      </rPr>
      <t xml:space="preserve">N </t>
    </r>
  </si>
  <si>
    <r>
      <t xml:space="preserve">Профиль для оконных и дверных проёмов 50/200 </t>
    </r>
    <r>
      <rPr>
        <vertAlign val="superscript"/>
        <sz val="9"/>
        <rFont val="Times New Roman"/>
        <family val="1"/>
        <charset val="204"/>
      </rPr>
      <t xml:space="preserve">N </t>
    </r>
  </si>
  <si>
    <r>
      <t xml:space="preserve">3-D профиль для оконных и дверных проёмов 50/200 </t>
    </r>
    <r>
      <rPr>
        <vertAlign val="superscript"/>
        <sz val="9"/>
        <rFont val="Times New Roman"/>
        <family val="1"/>
        <charset val="204"/>
      </rPr>
      <t xml:space="preserve">N </t>
    </r>
  </si>
  <si>
    <r>
      <t xml:space="preserve">Профиль для оконных и дверных проёмов 50/250 </t>
    </r>
    <r>
      <rPr>
        <vertAlign val="superscript"/>
        <sz val="9"/>
        <rFont val="Times New Roman"/>
        <family val="1"/>
        <charset val="204"/>
      </rPr>
      <t xml:space="preserve">N </t>
    </r>
  </si>
  <si>
    <r>
      <t xml:space="preserve">3-D профиль для оконных и дверных проёмов 50/250 </t>
    </r>
    <r>
      <rPr>
        <vertAlign val="superscript"/>
        <sz val="9"/>
        <rFont val="Times New Roman"/>
        <family val="1"/>
        <charset val="204"/>
      </rPr>
      <t xml:space="preserve">N </t>
    </r>
  </si>
  <si>
    <r>
      <t xml:space="preserve">Профиль для оконных и дверных проёмов 50/300 </t>
    </r>
    <r>
      <rPr>
        <vertAlign val="superscript"/>
        <sz val="9"/>
        <rFont val="Times New Roman"/>
        <family val="1"/>
        <charset val="204"/>
      </rPr>
      <t xml:space="preserve">N </t>
    </r>
  </si>
  <si>
    <r>
      <t xml:space="preserve">3-D профиль для оконных и дверных проёмов 50/300 </t>
    </r>
    <r>
      <rPr>
        <vertAlign val="superscript"/>
        <sz val="9"/>
        <rFont val="Times New Roman"/>
        <family val="1"/>
        <charset val="204"/>
      </rPr>
      <t xml:space="preserve">N </t>
    </r>
  </si>
  <si>
    <r>
      <t xml:space="preserve">Профиль для оконных и дверных проёмов 100/100 </t>
    </r>
    <r>
      <rPr>
        <vertAlign val="superscript"/>
        <sz val="9"/>
        <rFont val="Times New Roman"/>
        <family val="1"/>
        <charset val="204"/>
      </rPr>
      <t xml:space="preserve">N </t>
    </r>
  </si>
  <si>
    <r>
      <t xml:space="preserve">3-D профиль для оконных и дверных проёмов 100/100 </t>
    </r>
    <r>
      <rPr>
        <vertAlign val="superscript"/>
        <sz val="9"/>
        <rFont val="Times New Roman"/>
        <family val="1"/>
        <charset val="204"/>
      </rPr>
      <t xml:space="preserve">N </t>
    </r>
  </si>
  <si>
    <r>
      <t xml:space="preserve">Профиль для оконных и дверных проёмов 100/150 </t>
    </r>
    <r>
      <rPr>
        <vertAlign val="superscript"/>
        <sz val="9"/>
        <rFont val="Times New Roman"/>
        <family val="1"/>
        <charset val="204"/>
      </rPr>
      <t xml:space="preserve">N </t>
    </r>
  </si>
  <si>
    <r>
      <t xml:space="preserve">3-D профиль для оконных и дверных проёмов 100/150 </t>
    </r>
    <r>
      <rPr>
        <vertAlign val="superscript"/>
        <sz val="9"/>
        <rFont val="Times New Roman"/>
        <family val="1"/>
        <charset val="204"/>
      </rPr>
      <t xml:space="preserve">N </t>
    </r>
  </si>
  <si>
    <r>
      <t xml:space="preserve">Профиль для оконных и дверных проёмов 100/200 </t>
    </r>
    <r>
      <rPr>
        <vertAlign val="superscript"/>
        <sz val="9"/>
        <rFont val="Times New Roman"/>
        <family val="1"/>
        <charset val="204"/>
      </rPr>
      <t xml:space="preserve">N </t>
    </r>
  </si>
  <si>
    <r>
      <t xml:space="preserve">3-D профиль для оконных и дверных проёмов 100/200 </t>
    </r>
    <r>
      <rPr>
        <vertAlign val="superscript"/>
        <sz val="9"/>
        <rFont val="Times New Roman"/>
        <family val="1"/>
        <charset val="204"/>
      </rPr>
      <t xml:space="preserve">N </t>
    </r>
  </si>
  <si>
    <r>
      <t xml:space="preserve">Профиль для оконных и дверных проёмов 100/250 </t>
    </r>
    <r>
      <rPr>
        <vertAlign val="superscript"/>
        <sz val="9"/>
        <rFont val="Times New Roman"/>
        <family val="1"/>
        <charset val="204"/>
      </rPr>
      <t xml:space="preserve">N </t>
    </r>
  </si>
  <si>
    <r>
      <t xml:space="preserve">3-D профиль для оконных и дверных проёмов 100/250 </t>
    </r>
    <r>
      <rPr>
        <vertAlign val="superscript"/>
        <sz val="9"/>
        <rFont val="Times New Roman"/>
        <family val="1"/>
        <charset val="204"/>
      </rPr>
      <t xml:space="preserve">N </t>
    </r>
  </si>
  <si>
    <r>
      <t xml:space="preserve">Профиль для оконных и дверных проёмов 100/300 </t>
    </r>
    <r>
      <rPr>
        <vertAlign val="superscript"/>
        <sz val="9"/>
        <rFont val="Times New Roman"/>
        <family val="1"/>
        <charset val="204"/>
      </rPr>
      <t xml:space="preserve">N </t>
    </r>
  </si>
  <si>
    <r>
      <t xml:space="preserve">3-D профиль для оконных и дверных проёмов 100/300 </t>
    </r>
    <r>
      <rPr>
        <vertAlign val="superscript"/>
        <sz val="9"/>
        <rFont val="Times New Roman"/>
        <family val="1"/>
        <charset val="204"/>
      </rPr>
      <t xml:space="preserve">N </t>
    </r>
  </si>
  <si>
    <t>Тара для региональных отгрузок 3120*1050*700 (усиленная)</t>
  </si>
  <si>
    <t>Тара для региональных отгрузок 3120*1050*1030 (усиленная)</t>
  </si>
  <si>
    <r>
      <t>Модульная Металлическая Черепица  Стокгольм XXL</t>
    </r>
    <r>
      <rPr>
        <vertAlign val="superscript"/>
        <sz val="9"/>
        <rFont val="Times New Roman"/>
        <family val="1"/>
        <charset val="204"/>
      </rPr>
      <t>(4)</t>
    </r>
    <r>
      <rPr>
        <sz val="8"/>
        <rFont val="Times New Roman"/>
        <family val="1"/>
        <charset val="204"/>
      </rPr>
      <t xml:space="preserve"> </t>
    </r>
  </si>
  <si>
    <r>
      <t>Модульная Металлическая Черепица  Гётеборг XXL</t>
    </r>
    <r>
      <rPr>
        <vertAlign val="superscript"/>
        <sz val="9"/>
        <rFont val="Times New Roman"/>
        <family val="1"/>
        <charset val="204"/>
      </rPr>
      <t>(4)</t>
    </r>
    <r>
      <rPr>
        <sz val="8"/>
        <rFont val="Times New Roman"/>
        <family val="1"/>
        <charset val="204"/>
      </rPr>
      <t xml:space="preserve"> </t>
    </r>
  </si>
  <si>
    <t>Колпачки декоративные / Кляммеры / Корректор</t>
  </si>
  <si>
    <t>Общая
ширина, м</t>
  </si>
  <si>
    <t>Крюк крепления желоба короткий  М (модернизированный) с комплектом крепления УСИЛЕННЫЙ</t>
  </si>
  <si>
    <t>Все (кроме Корректора)</t>
  </si>
  <si>
    <t xml:space="preserve">(1) - Минимальная длина - 450 мм., Максимальная длина - 6000 мм.                                                                                                                                                                                                                                                                                                                                             </t>
  </si>
  <si>
    <t xml:space="preserve">Примечания:                                                                                                                                                                                                                                                                                                                                                                            
</t>
  </si>
  <si>
    <t>Крюк крепления желоба удлиненный 230мм с комплектом крепления</t>
  </si>
  <si>
    <t>Крюк крепления желоба удлиненный 230мм с комплектом крепления УСИЛЕННЫЙ</t>
  </si>
  <si>
    <t>Крюк крепления желоба удлиненный 230мм М (модернизированный) с комплектом крепления (У)</t>
  </si>
  <si>
    <r>
      <t xml:space="preserve">ВС Цвета по карте RAL (Глянец) </t>
    </r>
    <r>
      <rPr>
        <vertAlign val="superscript"/>
        <sz val="8"/>
        <rFont val="Times New Roman"/>
        <family val="1"/>
        <charset val="204"/>
      </rPr>
      <t>(3)</t>
    </r>
    <r>
      <rPr>
        <sz val="8"/>
        <rFont val="Times New Roman"/>
        <family val="1"/>
        <charset val="204"/>
      </rPr>
      <t xml:space="preserve"> </t>
    </r>
  </si>
  <si>
    <r>
      <t xml:space="preserve">ВС Цвета по карте RAL (Матт) </t>
    </r>
    <r>
      <rPr>
        <vertAlign val="superscript"/>
        <sz val="8"/>
        <rFont val="Times New Roman"/>
        <family val="1"/>
        <charset val="204"/>
      </rPr>
      <t>(3)</t>
    </r>
    <r>
      <rPr>
        <sz val="8"/>
        <rFont val="Times New Roman"/>
        <family val="1"/>
        <charset val="204"/>
      </rPr>
      <t xml:space="preserve"> </t>
    </r>
  </si>
  <si>
    <r>
      <t xml:space="preserve">Скандинавская доска узкая </t>
    </r>
    <r>
      <rPr>
        <vertAlign val="superscript"/>
        <sz val="8"/>
        <color theme="1"/>
        <rFont val="Times New Roman"/>
        <family val="1"/>
        <charset val="204"/>
      </rPr>
      <t xml:space="preserve">N </t>
    </r>
  </si>
  <si>
    <r>
      <t xml:space="preserve">Скандинавская доска широкая </t>
    </r>
    <r>
      <rPr>
        <vertAlign val="superscript"/>
        <sz val="8"/>
        <color theme="1"/>
        <rFont val="Times New Roman"/>
        <family val="1"/>
        <charset val="204"/>
      </rPr>
      <t>N</t>
    </r>
    <r>
      <rPr>
        <sz val="8"/>
        <color theme="1"/>
        <rFont val="Times New Roman"/>
        <family val="1"/>
        <charset val="204"/>
      </rPr>
      <t xml:space="preserve"> </t>
    </r>
  </si>
  <si>
    <r>
      <t xml:space="preserve">86х41х2мм </t>
    </r>
    <r>
      <rPr>
        <vertAlign val="superscript"/>
        <sz val="9"/>
        <rFont val="Times New Roman"/>
        <family val="1"/>
        <charset val="204"/>
      </rPr>
      <t xml:space="preserve">(2) </t>
    </r>
  </si>
  <si>
    <r>
      <t xml:space="preserve">4,8х35мм (250шт.) </t>
    </r>
    <r>
      <rPr>
        <vertAlign val="superscript"/>
        <sz val="9"/>
        <rFont val="Times New Roman"/>
        <family val="1"/>
        <charset val="204"/>
      </rPr>
      <t>(3)</t>
    </r>
  </si>
  <si>
    <r>
      <t xml:space="preserve">4,8х19мм (250шт.) </t>
    </r>
    <r>
      <rPr>
        <vertAlign val="superscript"/>
        <sz val="9"/>
        <rFont val="Times New Roman"/>
        <family val="1"/>
        <charset val="204"/>
      </rPr>
      <t>(3)</t>
    </r>
  </si>
  <si>
    <r>
      <rPr>
        <b/>
        <sz val="6"/>
        <rFont val="Times New Roman"/>
        <family val="1"/>
        <charset val="204"/>
      </rPr>
      <t xml:space="preserve"> Цвета по карте RAL</t>
    </r>
    <r>
      <rPr>
        <b/>
        <sz val="5"/>
        <rFont val="Times New Roman"/>
        <family val="1"/>
        <charset val="204"/>
      </rPr>
      <t xml:space="preserve"> </t>
    </r>
    <r>
      <rPr>
        <vertAlign val="superscript"/>
        <sz val="9"/>
        <rFont val="Times New Roman"/>
        <family val="1"/>
        <charset val="204"/>
      </rPr>
      <t>(2)</t>
    </r>
  </si>
  <si>
    <t>Сталь PE Rooftop Бархат</t>
  </si>
  <si>
    <t>Тара для региональных отгрузок 4180*1050*770 (усиленная)</t>
  </si>
  <si>
    <t>Сталь  Printech (AlZn120) 0,45мм</t>
  </si>
  <si>
    <t>Водосточная система КОМФОРТ</t>
  </si>
  <si>
    <t>Крюк крепления желоба длинный 160мм с комплектом крепления</t>
  </si>
  <si>
    <t>Крюк крепления желоба длинный 160мм с комплектом крепления УСИЛЕННЫЙ</t>
  </si>
  <si>
    <t>Крюк крепления желоба длинный 160мм М (модернизированный) с комплектом крепления (У)</t>
  </si>
  <si>
    <t>Крюк крепления короткий регулируемый (в комплекте)</t>
  </si>
  <si>
    <t>Хомут с комплектом крепления</t>
  </si>
  <si>
    <t>Планка угловая (внешняя, внутренняя) 50х50, 100х100 ФАКТУРНЫЙ</t>
  </si>
  <si>
    <t>Планка угловая (внешняя, внутренняя) 50х50, 100х100 ГЛАДКАЯ</t>
  </si>
  <si>
    <t>Модульная металлочерепица  Стокгольм, Стокгольм XXL, Мерная металлочерепица  Стокгольм</t>
  </si>
  <si>
    <t>Модульная металлочерепица  Гётеборг, Гётеборг XXL, Мерная металлочерепица  Гётеборг</t>
  </si>
  <si>
    <t>Все (кроме: StopMOSS – защита кровли (медь) (Длина 1 м.п.), Гвозди ершенные.3,5х25 (омедненные), Аэратор «Специальный» пластиковый (коричневый, черный), Аэратор «Специальный» пластиковый  (красный, зеленый) (минимальная партия 504 шт. по каждому цвету), Аэратор «Стандартный» пластиковый (черный), Снегозадержатель для битумной черепицы (БИТ) (PE RAL8017, PE RR32, PE RAL7024, RAL5005MAT, RAL6020MAT, RR29, RR 33 МАТТ), Снегозадержатель для битумной черепицы (БИТ) (медный), Снегозадержатель для битумной черепицы (БИТ) (оцинкованный), Снегозадержатель трубчатый AS для МЧ (комплект), Снегозадержатель трубчатый AS для МЧ (комплект), Снегозадержатель трубчатый AS для ФАЛЬЦА (комплект), Опора снегозадержателя  трубчатого AS для МЧ, оцинк., (RAL3009 матовый, RAL7024 матовый, RAL8017 матовый, RAL8019 матовый, RAL9005 матовый, RR23 матовый, RR32 матовый, RR33 матовый), Опора снегозадержателя  трубчатого AS для МЧ, оцинк., Опора снегозадержателя  трубчатого AS для ФАЛЬЦА, оцинк.</t>
  </si>
  <si>
    <t>Все (кроме: Рекламный стенд водосточной системы на перфорированной стойке 1850х500 (RR32), Рекламный стенд водосточной системы на перфорированной стойке 1850х500 (медь), Рекламный стенд водосточной системы 150/100 на перфорированной стойке 1850х500 (RR32), Рекламный стенд водосточной системы 150/100на перфорированной стойке 1850х500 (медь)</t>
  </si>
  <si>
    <t>Сопутствующие товары</t>
  </si>
  <si>
    <r>
      <t xml:space="preserve">Демонстрационные материалы </t>
    </r>
    <r>
      <rPr>
        <b/>
        <vertAlign val="superscript"/>
        <sz val="9"/>
        <color theme="1"/>
        <rFont val="Times New Roman"/>
        <family val="1"/>
        <charset val="204"/>
      </rPr>
      <t>(1)</t>
    </r>
  </si>
  <si>
    <t>Тара и упаковка (1)</t>
  </si>
  <si>
    <t>Комплекты для ремонта</t>
  </si>
  <si>
    <t>Краска-Спрей</t>
  </si>
  <si>
    <t>Герметик</t>
  </si>
  <si>
    <t>Профессиональный инструмент</t>
  </si>
  <si>
    <t>ГЛАДКАЯ / ФАКТУРНАЯ</t>
  </si>
  <si>
    <t xml:space="preserve">Тип поверхности (3) – </t>
  </si>
  <si>
    <t xml:space="preserve">Тип поверхности (2) – </t>
  </si>
  <si>
    <t>Переходник  угловой  квадрат-круг 100 (200мм)</t>
  </si>
  <si>
    <t>Справочно, руб./кв.м.:</t>
  </si>
  <si>
    <t>Справочно, руб./кв.м.</t>
  </si>
  <si>
    <t xml:space="preserve">Саморез кровельный  (металл-дерево) </t>
  </si>
  <si>
    <t>Саморез кровельный (металл-металл)</t>
  </si>
  <si>
    <t xml:space="preserve">Цена за кв.м. профиля указана по габаритной площади. </t>
  </si>
  <si>
    <t>Завершающий профиль SV12</t>
  </si>
  <si>
    <t>Колено нестандартное от 45º до 90º (под заказ)</t>
  </si>
  <si>
    <t>Саморез ПШС 4,2*19 мм (для стальной обрешетки)</t>
  </si>
  <si>
    <t xml:space="preserve">Саморез ПШС 4,2*19 мм (для стальной обрешетки) </t>
  </si>
  <si>
    <t>Кронштейн оцинк. 2,0мм 100*50*50</t>
  </si>
  <si>
    <t>Решётка вентиляционная 20х30  (RR32, RR20, Ral8017, RR23)</t>
  </si>
  <si>
    <t>Колпачок декоративный (RR32, RR32 matt, RR20, Ral8017, Ral8017matt,  RR23, RR23 matt)</t>
  </si>
  <si>
    <t>Винт 6*12 (оцинк.) RR 32, RR 20, RR23</t>
  </si>
  <si>
    <t xml:space="preserve">Цвета по карте RAL </t>
  </si>
  <si>
    <t>ОЦИНКОВКА, Цвета по карте RAL</t>
  </si>
  <si>
    <t>Цвета по карте RAL, МЕДЬ</t>
  </si>
  <si>
    <t>ОЦИНКОВКА, Цвета по карте RAL, МЕДЬ</t>
  </si>
  <si>
    <t xml:space="preserve"> Сталь с покрытием PURAL MATT, PURAL </t>
  </si>
  <si>
    <t>увеличенная 98*80*20мм (Длина 2.00м) (6)</t>
  </si>
  <si>
    <t>65х50мм (Длина 2.00м) (8)</t>
  </si>
  <si>
    <t>АКЦИЯ - На данные позиции действуют специальные низкие цены (необходимо уточнять при оформлении заказа).</t>
  </si>
  <si>
    <t>(5,7) - ОГРАНИЧЕННОЕ КОЛИЧЕСТВО</t>
  </si>
  <si>
    <t>(6,8) - Предлагается к заказу после обнуления позиции (5,7) соответственно.</t>
  </si>
  <si>
    <t xml:space="preserve">(4) - Цена за кв.м.  на Профиль модульный указана справочно. При заказе необходимо указывать потребность в ЛИСТАХ!         </t>
  </si>
  <si>
    <t>12 шт. гофрокороб / 3 м.п.</t>
  </si>
  <si>
    <t>С/плёнка / др.длина</t>
  </si>
  <si>
    <t>10 шт.гофрокороб / 3 м.п.</t>
  </si>
  <si>
    <t xml:space="preserve">6 шт./ гофрокороб / 3 м.п. </t>
  </si>
  <si>
    <t>(4) - При оформлении заказа, стоимость указывается за м.п.</t>
  </si>
  <si>
    <t>0,227 / 0,205</t>
  </si>
  <si>
    <t xml:space="preserve">(3) - Тип поверхности ГЛАДКАЯ или ФАКТУРНАЯ необходимо указывать на момент оформления заказа. 
</t>
  </si>
  <si>
    <t xml:space="preserve">(2) -Тип поверхности ГЛАДКАЯ или ФАКТУРНАЯ необходимо указывать на момент оформления заказа. </t>
  </si>
  <si>
    <t>(N) - Отгрузка продукции возможна некратно упаковкам.</t>
  </si>
  <si>
    <t>ВС с покрытием PU</t>
  </si>
  <si>
    <t>RAL9003, RAL7024, RR32, RAL8017</t>
  </si>
  <si>
    <t>ВС Медь</t>
  </si>
  <si>
    <t>ВС Оц. Сталь</t>
  </si>
  <si>
    <t>(1) - Упаковка продукции г/короб.</t>
  </si>
  <si>
    <t xml:space="preserve">(2) - Упаковка продукции г/короб или с/плёнка. 
</t>
  </si>
  <si>
    <t>(*) - Количество продукции ограничено</t>
  </si>
  <si>
    <t>(5,7) - Количество продукции ограничено</t>
  </si>
  <si>
    <r>
      <t xml:space="preserve">Планка угловая Внешняя/ Внутренняя 100х100 </t>
    </r>
    <r>
      <rPr>
        <vertAlign val="superscript"/>
        <sz val="9"/>
        <rFont val="Times New Roman"/>
        <family val="1"/>
        <charset val="204"/>
      </rPr>
      <t xml:space="preserve">N </t>
    </r>
    <r>
      <rPr>
        <sz val="9"/>
        <rFont val="Times New Roman"/>
        <family val="1"/>
        <charset val="204"/>
      </rPr>
      <t>*</t>
    </r>
  </si>
  <si>
    <t>RAL 9003</t>
  </si>
  <si>
    <t>Водосточная система с покрытием PE, PU, PURAL, PURAL MATT/по карте RAL/ОЦИНКОВКА/из МЕДИ                                                                                               Временный водосток (стартовый комплект/дополнительный комплект)</t>
  </si>
  <si>
    <r>
      <t xml:space="preserve">Скандинавская доска узкая двойная * </t>
    </r>
    <r>
      <rPr>
        <vertAlign val="superscript"/>
        <sz val="8"/>
        <rFont val="Times New Roman"/>
        <family val="1"/>
        <charset val="204"/>
      </rPr>
      <t>N</t>
    </r>
    <r>
      <rPr>
        <sz val="8"/>
        <rFont val="Times New Roman"/>
        <family val="1"/>
        <charset val="204"/>
      </rPr>
      <t xml:space="preserve"> </t>
    </r>
  </si>
  <si>
    <r>
      <t>Модульная Металлическая Черепица  Гётеборг</t>
    </r>
    <r>
      <rPr>
        <vertAlign val="superscript"/>
        <sz val="9"/>
        <rFont val="Times New Roman"/>
        <family val="1"/>
        <charset val="204"/>
      </rPr>
      <t>(4)</t>
    </r>
    <r>
      <rPr>
        <sz val="8"/>
        <rFont val="Times New Roman"/>
        <family val="1"/>
        <charset val="204"/>
      </rPr>
      <t xml:space="preserve"> </t>
    </r>
  </si>
  <si>
    <t>(2) - Под заказ возможно изготовление углов от 62° до 175°.</t>
  </si>
  <si>
    <t>(1)  - Продукция производится «Под заказ». Сроки производства необходимо уточнять на момент размещения заказа.</t>
  </si>
  <si>
    <t>(*)  - Количество продукции ограничено</t>
  </si>
  <si>
    <t>(3) - Цены действительны при условии размещения заказа на сумму от 25000 руб. В случае заказа данной продукции на меньшую сумму применяется повышающий коэффициент 1,5.</t>
  </si>
  <si>
    <t>(5) - Элемент крепления хомута под метиз для водосточной трубы. Представляет собой монтажную площадку из оцинкованной стали толщиной 3 мм размером 30х80 мм, имеющую два монтажных отверстия и втулку с резьбой, для установки в неё шпильки М10.</t>
  </si>
  <si>
    <t>КУБАрт60100013000000125009000000000000400</t>
  </si>
  <si>
    <t>КУБАрт60100013000000150010000000000000400</t>
  </si>
  <si>
    <t>КУБАрт60100013100000125009000000000000400</t>
  </si>
  <si>
    <t>КУБАрт60100013100000150010000000000000400</t>
  </si>
  <si>
    <t>КУБВидЦен</t>
  </si>
  <si>
    <t>Плотность</t>
  </si>
  <si>
    <t>Размеры рулона</t>
  </si>
  <si>
    <t>ШхД</t>
  </si>
  <si>
    <t>за кв.м.</t>
  </si>
  <si>
    <t>за шт.</t>
  </si>
  <si>
    <t>Аэроэлементы</t>
  </si>
  <si>
    <t xml:space="preserve">AQUAVENT ROLL </t>
  </si>
  <si>
    <t>Соединительные ленты</t>
  </si>
  <si>
    <t xml:space="preserve">AQUAVENT BAND SOLO </t>
  </si>
  <si>
    <t xml:space="preserve">Соединительная односторонняя лента 0,06х25 пм </t>
  </si>
  <si>
    <t>60мм х 25м</t>
  </si>
  <si>
    <t xml:space="preserve">AQUAVENT BAND DUO </t>
  </si>
  <si>
    <t>Соединительная двухсторонняя лента 0,04х25 пм</t>
  </si>
  <si>
    <t>40мм х 25м</t>
  </si>
  <si>
    <t>AQUAVENT 110</t>
  </si>
  <si>
    <t xml:space="preserve">Диффузионная мембрана 110 гр./кв.м. 1,5х50 пм (75кв.м.) </t>
  </si>
  <si>
    <t>110 гр./кв.м.</t>
  </si>
  <si>
    <t>1,5м х 50м</t>
  </si>
  <si>
    <t>рулон</t>
  </si>
  <si>
    <t>AQUAVENT 150</t>
  </si>
  <si>
    <t xml:space="preserve">Диффузионная мембрана 150 гр./кв.м. 1,5х50 пм (75кв.м.) </t>
  </si>
  <si>
    <t xml:space="preserve"> 150 гр./кв.м.</t>
  </si>
  <si>
    <t>Пароизоляция</t>
  </si>
  <si>
    <t xml:space="preserve">AQUAVENT STOP REFLEX  </t>
  </si>
  <si>
    <t>Пароизоляционная пленка с отражающим слоем 1,5х50 пм (75кв.м.)</t>
  </si>
  <si>
    <t xml:space="preserve"> 180 гр/кв.м.</t>
  </si>
  <si>
    <t xml:space="preserve">AQUAVENT STOP  </t>
  </si>
  <si>
    <t>1. AQUAVENT</t>
  </si>
  <si>
    <t xml:space="preserve">Аэроэлемент конька  AQUAVENT ROLL </t>
  </si>
  <si>
    <t>Лента AQUAVENT BAND-SOLO / Лента AQUAVENT BAND-DUO</t>
  </si>
  <si>
    <t>Диффузионная мембрана AQUAVENT 110 / Диффузионная мембрана AQUAVENT 150</t>
  </si>
  <si>
    <t>AQUAVENT</t>
  </si>
  <si>
    <t>10. МОДУЛЬНЫЙ ПРОФИЛЬ</t>
  </si>
  <si>
    <t>2. ВОДОСТОЧНАЯ СИСТЕМА</t>
  </si>
  <si>
    <t>3. СОФИТЫ</t>
  </si>
  <si>
    <t xml:space="preserve">4. ФАСАД </t>
  </si>
  <si>
    <t xml:space="preserve">5. КОМПЛЕКТУЮЩИЕ К СОФИТАМ И ФАСАДАМ </t>
  </si>
  <si>
    <t>Л</t>
  </si>
  <si>
    <t>6. ПОДСИСТЕМА</t>
  </si>
  <si>
    <t>Лента AQUAVENT BAND-SOLO</t>
  </si>
  <si>
    <t>Лента AQUAVENT BAND-DUO</t>
  </si>
  <si>
    <t>6, 13</t>
  </si>
  <si>
    <t xml:space="preserve">Труба водосточная  (Длина 3.0 м) </t>
  </si>
  <si>
    <t xml:space="preserve">Желоб водосточный (Длина 3.0 м) </t>
  </si>
  <si>
    <t xml:space="preserve">Таблица № 6 </t>
  </si>
  <si>
    <t>Таблица № 11</t>
  </si>
  <si>
    <t>Таблица № 15</t>
  </si>
  <si>
    <t>специальная 230х60х60х230 (Длина 2.00м)</t>
  </si>
  <si>
    <t>Плёнка пароизоляционная армированная AQUAVENT STOP REFLEX</t>
  </si>
  <si>
    <t>Плёнка пароизоляционная  AQUAVENT STOP</t>
  </si>
  <si>
    <t>Плёнка пароизоляционная AQUAVENT STOP</t>
  </si>
  <si>
    <t>Диффузионные мембраны</t>
  </si>
  <si>
    <t>Пароизоляционная пленка прозрачная 200 мкм 1,5х50 пм (75кв.м.)</t>
  </si>
  <si>
    <t>240мм х 5м</t>
  </si>
  <si>
    <t>Примечания:</t>
  </si>
  <si>
    <t xml:space="preserve"> Воронка водосборная на парапет</t>
  </si>
  <si>
    <t>(4) - Поз.-Хомут с комплектом крепления стандартно комплектуется метизом 140. Также, в Таб.№6 предлагается отдельно метиз 200. Дюбель в комлект крепления не входит.</t>
  </si>
  <si>
    <t>(7) - Продукция не предназначена для фальцевой кровли.</t>
  </si>
  <si>
    <r>
      <t>Поддержка желоба</t>
    </r>
    <r>
      <rPr>
        <vertAlign val="superscript"/>
        <sz val="8"/>
        <color theme="1"/>
        <rFont val="Times New Roman"/>
        <family val="1"/>
        <charset val="204"/>
      </rPr>
      <t xml:space="preserve">  (7)</t>
    </r>
  </si>
  <si>
    <t xml:space="preserve"> 2.4 м.п.</t>
  </si>
  <si>
    <t xml:space="preserve">Для Софитов длиной более 2.4м.п. необходимо дополнительно учитывать тару (деревянную). Стоимость тары указана в таб.17.  </t>
  </si>
  <si>
    <r>
      <t xml:space="preserve">Скандинавский брус Модерн узкий </t>
    </r>
    <r>
      <rPr>
        <vertAlign val="superscript"/>
        <sz val="8"/>
        <color theme="1"/>
        <rFont val="Times New Roman"/>
        <family val="1"/>
        <charset val="204"/>
      </rPr>
      <t xml:space="preserve">N </t>
    </r>
  </si>
  <si>
    <t xml:space="preserve">(1) - Тип поверхности ГЛАДКАЯ или ФАКТУРНАЯ необходимо указывать на момент оформления заказа. 
</t>
  </si>
  <si>
    <t xml:space="preserve">Тип поверхности (1) – </t>
  </si>
  <si>
    <t xml:space="preserve">Для Фасада длиной более 3 м.п. необходимо дополнительно учитывать тару (деревянную). Стоимость тары указана в таб.17.  </t>
  </si>
  <si>
    <t>Нестандартная длина (до 3 п.м.)</t>
  </si>
  <si>
    <t xml:space="preserve">Нестандартная длина (до 3 п.м.) </t>
  </si>
  <si>
    <t xml:space="preserve">L= 3 п.м.  </t>
  </si>
  <si>
    <t>Модульная Металлическая Черепица  (лист 1185х775 мм)                                      (высота ступени 30 мм, габаритная площадь – 0,918 кв.м.; полезная площадь - 0,77 кв.м.)</t>
  </si>
  <si>
    <t>Модульная Металлическая Черепица  (лист 1185х425 мм)                                      (высота ступени 30 мм, габаритная площадь – 0,504 кв.м.; полезная площадь - 0,385 кв.м.)</t>
  </si>
  <si>
    <t>Модульная Металлическая Черепица   (лист 1205х765 мм)                                      (высота ступени 30 мм, габаритная площадь – 0,922 кв.м.; полезная площадь - 0,791 кв.м.)</t>
  </si>
  <si>
    <t>Модульная Металлическая Черепица  (лист 1205х415 мм)                                                           (высота ступени 30 мм, габаритная площадь – 0,500 кв.м.; полезная площадь - 0,395 кв.м.)</t>
  </si>
  <si>
    <t>Модульная Металлическая Черепица  (лист 1185х475 мм)                                      (высота ступени 30 мм, габаритная площадь – 0,563 кв.м.; полезная площадь - 0,44 кв.м.)</t>
  </si>
  <si>
    <t>Модульная Металлическая Черепица   (лист 1205х865 мм)                                      (высота ступени 35 мм, габаритная площадь – 1,042 кв.м.; полезная площадь - 0,904 кв.м.)</t>
  </si>
  <si>
    <t>Модульная Металлическая Черепица  (лист 1205х465 мм)                                      (высота ступени 35 мм, габаритная площадь – 0,560 кв.м.; полезная площадь - 0,452 кв.м.)</t>
  </si>
  <si>
    <t>плоский 110х30х110 мм (Длина 2.00м)</t>
  </si>
  <si>
    <t>(2), (3) – Изделия  изготавливаются из оцинкованной стали в соответствии с цветом кровли</t>
  </si>
  <si>
    <t xml:space="preserve">Для Мерной Металлочерепицы необходимо дополнительно учитывать тару (деревянную). Стоимость тары указана в таб.17.  </t>
  </si>
  <si>
    <t>Профиль модульный  (лист 1185х775 мм)                                      (высота ступени 30 мм, габаритная площадь – 0,918 кв.м.; полезная площадь - 0,77 кв.м.)</t>
  </si>
  <si>
    <t>Профиль модульный  (лист 1185х425 мм)                                      (высота ступени 30 мм, габаритная площадь – 0,504 кв.м.; полезная площадь - 0,385 кв.м.)</t>
  </si>
  <si>
    <t>Профиль модульный   (лист 1205х765 мм)                                      (высота ступени 30 мм, габаритная площадь – 0,922 кв.м.; полезная площадь - 0,791 кв.м.)</t>
  </si>
  <si>
    <t>Профиль модульный  (лист 1185х475 мм)                                      (высота ступени 30 мм, габаритная площадь – 0,563 кв.м.; полезная площадь - 0,44 кв.м.)</t>
  </si>
  <si>
    <t>Профиль модульный  (лист 1205х465 мм)                                      (высота ступени 35 мм, габаритная площадь – 0,560 кв.м.; полезная площадь - 0,452 кв.м.)</t>
  </si>
  <si>
    <t xml:space="preserve">Для Профиля модульного необходимо дополнительно учитывать тару (деревянную). Стоимость тары указана в таб.17.  </t>
  </si>
  <si>
    <t xml:space="preserve">(1) - Изготавливается из черного металла с последующей порошковой окраской в цвет RAL 8019.  Максимальная длина каркаса составляет 3 м.п., высота 1,7 м.п., при высоте более 2 м.п. каркас собирается из нескольких элементов. Продукция производится "под заказ", возможность производства и сроки уточняются при оформлении заказа. Упаковывается в пузырчатую пленку, тара для погрузки рассчитывается и оплачивается отдельно. При заказе каркаса профиль ограждения выбирается из ассортимента - Фасады (Таб.3). 
</t>
  </si>
  <si>
    <t xml:space="preserve">(2) - Изготавливается из черного металла с последующей порошковой окраской в цвет RAL 8019. Срок производства 14 рабочих дней при заказе до 100 кв.м, свыше - срок производства необходимо уточнять. Упаковывается в пузырчатую пленку, тара для погрузки рассчитывается и оплачивается отдельно. При заказе каркаса профиль ограждения выбирается из ассортимента - Фасады (Таб.3). 
</t>
  </si>
  <si>
    <t>Обозначение цветовых решений продукции торговой марки AQUASYSTEM.</t>
  </si>
  <si>
    <t>ВС с покрытием PU MATT</t>
  </si>
  <si>
    <t xml:space="preserve"> RAL7024, RR32, RAL8017, RAL9005</t>
  </si>
  <si>
    <t>Модульная Металлическая Черепица  Стокгольм</t>
  </si>
  <si>
    <t>Ед.Изм.</t>
  </si>
  <si>
    <t>кв..м.</t>
  </si>
  <si>
    <t>Справочно: стоимость кв.м.</t>
  </si>
  <si>
    <t>Продукция AQUAVENT</t>
  </si>
  <si>
    <t>Системы металлических софитов</t>
  </si>
  <si>
    <t>Системы металлических фасадов</t>
  </si>
  <si>
    <t>Подсистема</t>
  </si>
  <si>
    <t>Металлическая модульная черепица</t>
  </si>
  <si>
    <t>Фартуки (гладкие листы)</t>
  </si>
  <si>
    <t>Модульный профиль</t>
  </si>
  <si>
    <t>Комплектующие к водосточной системе</t>
  </si>
  <si>
    <t>Системы модульных ограждений</t>
  </si>
  <si>
    <t>Возможнаяя длина, от 0,1 п.м. до 6,0 п.м. (2)</t>
  </si>
  <si>
    <r>
      <t xml:space="preserve">Скандинавский брус Модерн широкий </t>
    </r>
    <r>
      <rPr>
        <vertAlign val="superscript"/>
        <sz val="8"/>
        <color theme="1"/>
        <rFont val="Times New Roman"/>
        <family val="1"/>
        <charset val="204"/>
      </rPr>
      <t xml:space="preserve">N </t>
    </r>
  </si>
  <si>
    <t xml:space="preserve">(2) - Все панели производятся с шагом 10мм.
</t>
  </si>
  <si>
    <t>Модульная Металлическая Черепица  (лист 1185х875 мм)                                      (высота ступени 30 мм, габаритная площадь – 1,037 кв.м.; полезная площадь - 0,88 кв.м.)</t>
  </si>
  <si>
    <t>Снегозадержатель для битумной черепицы (БИТ) (RR33*, RR33 matt*, RR23*, RR23 matt*, RR29*, RAL9005, RAL9005 matt, RAL7024, RAL7024 matt, RAL3005) Упаковка-75 шт.</t>
  </si>
  <si>
    <t xml:space="preserve">правая 350х125х185 мм / левая 350х125х185 мм </t>
  </si>
  <si>
    <t>увеличенная 98х80х20мм (Длина 2.00м) (6)</t>
  </si>
  <si>
    <t>150х245мм (Длина 2.00м)</t>
  </si>
  <si>
    <t>СТАНДАРТНЫХ ФАРТУКОВ S1-S27</t>
  </si>
  <si>
    <t>Снегозадержатель трубчатый AS для МЧ 20мм (комплект), 3м, d 45*25, 4 опоры, оцинк., (RAL3009 матовый, RAL7024 матовый, RAL8017 матовый, RAL8019 матовый, RAL9005 матовый, RR23 матовый, RR32 матовый, RR33 матовый). В комплект входит: 2 трубы по 3мп с обжимкой, 4 опоры М4, 8 резинок 7мм, 8 резинок 14мм, 4 глухаря 8х50 и 4 глухаря 8х80</t>
  </si>
  <si>
    <t>Сталь Оцинковка 0.5мм (Zn180)</t>
  </si>
  <si>
    <t>Оцинковка</t>
  </si>
  <si>
    <t xml:space="preserve">Сталь Оцинковка </t>
  </si>
  <si>
    <r>
      <t xml:space="preserve">ВС Цвета по карте RR (Глянец) </t>
    </r>
    <r>
      <rPr>
        <vertAlign val="superscript"/>
        <sz val="8"/>
        <rFont val="Times New Roman"/>
        <family val="1"/>
        <charset val="204"/>
      </rPr>
      <t>(3)</t>
    </r>
    <r>
      <rPr>
        <sz val="8"/>
        <rFont val="Times New Roman"/>
        <family val="1"/>
        <charset val="204"/>
      </rPr>
      <t xml:space="preserve"> </t>
    </r>
  </si>
  <si>
    <r>
      <t xml:space="preserve">ВС Цвета по карте RR (Матт) </t>
    </r>
    <r>
      <rPr>
        <vertAlign val="superscript"/>
        <sz val="8"/>
        <rFont val="Times New Roman"/>
        <family val="1"/>
        <charset val="204"/>
      </rPr>
      <t>(3)</t>
    </r>
    <r>
      <rPr>
        <sz val="8"/>
        <rFont val="Times New Roman"/>
        <family val="1"/>
        <charset val="204"/>
      </rPr>
      <t xml:space="preserve"> </t>
    </r>
  </si>
  <si>
    <t>G-планка (увеличенная)</t>
  </si>
  <si>
    <t>(3) - Используется только при комплектации гладких софитов</t>
  </si>
  <si>
    <r>
      <t xml:space="preserve">Погонаж (Фартуки) (Длина до </t>
    </r>
    <r>
      <rPr>
        <b/>
        <sz val="9"/>
        <color theme="1"/>
        <rFont val="Times New Roman"/>
        <family val="1"/>
        <charset val="204"/>
      </rPr>
      <t>4</t>
    </r>
    <r>
      <rPr>
        <sz val="9"/>
        <color theme="1"/>
        <rFont val="Times New Roman"/>
        <family val="1"/>
        <charset val="204"/>
      </rPr>
      <t xml:space="preserve"> м.пог. </t>
    </r>
    <r>
      <rPr>
        <b/>
        <sz val="9"/>
        <color theme="1"/>
        <rFont val="Times New Roman"/>
        <family val="1"/>
        <charset val="204"/>
      </rPr>
      <t>*</t>
    </r>
    <r>
      <rPr>
        <sz val="9"/>
        <color theme="1"/>
        <rFont val="Times New Roman"/>
        <family val="1"/>
        <charset val="204"/>
      </rPr>
      <t>) (1)</t>
    </r>
  </si>
  <si>
    <t>(1) - Фартуки производятся с шагом 10 мм</t>
  </si>
  <si>
    <t>(*) - Возможно производство фартуков до 6 м.пог. В случае заказа фартуков от 4х до 6 м.пог. применяется повышающий коэффициент 1,5.</t>
  </si>
  <si>
    <t>(**) - Цвета под заказ</t>
  </si>
  <si>
    <t>(**)- Цвета под заказ</t>
  </si>
  <si>
    <t>Сталь PU Matt</t>
  </si>
  <si>
    <t>(7) - Все элементы СМО производятся с шагом 10мм.</t>
  </si>
  <si>
    <t>внешняя 80х30х80мм (Длина 2.00м)</t>
  </si>
  <si>
    <r>
      <t xml:space="preserve">Soffito (медь), (Soffito Vent) (медь) </t>
    </r>
    <r>
      <rPr>
        <vertAlign val="superscript"/>
        <sz val="8"/>
        <color theme="1"/>
        <rFont val="Times New Roman"/>
        <family val="1"/>
        <charset val="204"/>
      </rPr>
      <t>(1)</t>
    </r>
  </si>
  <si>
    <r>
      <t>G-планка (медь) (L=2 м.п.) (для Soffito)</t>
    </r>
    <r>
      <rPr>
        <vertAlign val="superscript"/>
        <sz val="8"/>
        <color theme="1"/>
        <rFont val="Times New Roman"/>
        <family val="1"/>
        <charset val="204"/>
      </rPr>
      <t xml:space="preserve"> (1)</t>
    </r>
  </si>
  <si>
    <r>
      <t xml:space="preserve">Soffito (PURAL/ PURAL MATT), (Soffito Vent) (PURAL/ PURAL MATT) </t>
    </r>
    <r>
      <rPr>
        <vertAlign val="superscript"/>
        <sz val="8"/>
        <color theme="1"/>
        <rFont val="Times New Roman"/>
        <family val="1"/>
        <charset val="204"/>
      </rPr>
      <t>(1)</t>
    </r>
  </si>
  <si>
    <r>
      <t xml:space="preserve">G-планка (PURAL/ PURAL MATT) (L=2 м.п.) (для Soffito) </t>
    </r>
    <r>
      <rPr>
        <vertAlign val="superscript"/>
        <sz val="8"/>
        <color theme="1"/>
        <rFont val="Times New Roman"/>
        <family val="1"/>
        <charset val="204"/>
      </rPr>
      <t>(1)</t>
    </r>
  </si>
  <si>
    <t>(4) - Цены действительны при условии размещения заказа на сумму от 25000 руб. В случае заказа данной продукции на меньшую сумму применяется повышающий коэффициент 1,5.</t>
  </si>
  <si>
    <t>Цвета по карте RAL (Матт) (3) ***</t>
  </si>
  <si>
    <t>(***)</t>
  </si>
  <si>
    <t xml:space="preserve"> - Максимальная длина панелей– 3600мм</t>
  </si>
  <si>
    <t>(***)  - Максимальная длина панелей– 3600мм</t>
  </si>
  <si>
    <t>Цвета по карте RAL (Матт) (4) ***</t>
  </si>
  <si>
    <t>Крюк крепления желоба длинный 190мм с комплектом крепления</t>
  </si>
  <si>
    <t>Американский орех</t>
  </si>
  <si>
    <t>Шайба резиновая/Уплотнитель резиновый для заглушки/Уплотнитель резиновый для соединителя желоба/Соединитель желоба/Элемент жесткости/Гайки/Болты/Винты/Саморезы/Заклепки</t>
  </si>
  <si>
    <t>Цвет,
текстура</t>
  </si>
  <si>
    <t>Покрытие</t>
  </si>
  <si>
    <t>Фактура</t>
  </si>
  <si>
    <t>(Zn)</t>
  </si>
  <si>
    <t>мм</t>
  </si>
  <si>
    <t>Водосточная система ПРЕМИУМ</t>
  </si>
  <si>
    <t>Водосточная система Элит</t>
  </si>
  <si>
    <t>СС</t>
  </si>
  <si>
    <t>СМО</t>
  </si>
  <si>
    <t>СФ</t>
  </si>
  <si>
    <t xml:space="preserve">Мраморно-белый </t>
  </si>
  <si>
    <t>PE</t>
  </si>
  <si>
    <t>Глянец</t>
  </si>
  <si>
    <t>Глянец (Rooftop Drain PE)</t>
  </si>
  <si>
    <t>Сигнально-белый</t>
  </si>
  <si>
    <t>PU\PU</t>
  </si>
  <si>
    <t>Глянец (Rooftop Drain PU)</t>
  </si>
  <si>
    <t xml:space="preserve">Тёмно-коричневый </t>
  </si>
  <si>
    <t>Матт (Rooftop Бархат)</t>
  </si>
  <si>
    <t>PU/PU</t>
  </si>
  <si>
    <t>PU</t>
  </si>
  <si>
    <t>Матт (Rooftop Кашемир)</t>
  </si>
  <si>
    <t>Матт (Rooftop Drain PU)</t>
  </si>
  <si>
    <t xml:space="preserve">Коричневый </t>
  </si>
  <si>
    <t>PE/PE</t>
  </si>
  <si>
    <t xml:space="preserve">Тёмно-серый  </t>
  </si>
  <si>
    <t>Графит</t>
  </si>
  <si>
    <t xml:space="preserve">Чёрный </t>
  </si>
  <si>
    <t>Матт</t>
  </si>
  <si>
    <t>Всегда в наличии на складе</t>
  </si>
  <si>
    <t>длина до 4 м</t>
  </si>
  <si>
    <t xml:space="preserve">Каркас откатных ворот, 8019 Matt (5) </t>
  </si>
  <si>
    <t xml:space="preserve">Каркас калитки со столбами, 8019 Matt (6) </t>
  </si>
  <si>
    <t>Вертикальный П-образный профиль SV9,2</t>
  </si>
  <si>
    <t>Горизонтальный П-образный профиль SV9,2</t>
  </si>
  <si>
    <t>Горизонтальный П-образный профиль SV18,2</t>
  </si>
  <si>
    <t>Горизонтальный П-образный профиль SV14,6</t>
  </si>
  <si>
    <t>Горизонтальный П-образный профиль SV16,2</t>
  </si>
  <si>
    <t>Вертикальный П-образный профиль на столб 60 (стойка) SV16</t>
  </si>
  <si>
    <t>Вертикальный П-образный профиль на столб 80 (стойка) SV18</t>
  </si>
  <si>
    <t>Горизонтальный П-образный профиль на столб 60 SV17.3</t>
  </si>
  <si>
    <t>Горизонтальный П-образный профиль на столб 80 SV19.3</t>
  </si>
  <si>
    <r>
      <t>(3) - Столб из черного металла длиной от 1 до 4 м.п., окрашивается в цвет RAL 8019 Matt</t>
    </r>
    <r>
      <rPr>
        <sz val="9"/>
        <color theme="1"/>
        <rFont val="Times New Roman"/>
        <family val="1"/>
        <charset val="204"/>
      </rPr>
      <t>. Упаковывается в пузырчатую пленку, тара для погрузки рассчитывается и оплачивается отдельно. Производится "под заказ".</t>
    </r>
  </si>
  <si>
    <t xml:space="preserve">(5) - Каркас откатных ворот размером, окрашенный в цвет RAL 8019, имеет фактическую длину по нижней балке 6000мм, поставляется без зубчатой рейки, электрических составляющих и других необходимых комплектующих. Упаковывается в пузырчатую пленку, тара для погрузки рассчитывается и оплачивается отдельно.
</t>
  </si>
  <si>
    <t>(6) - Каркас калитки размером, окрашенный в цвет RAL 8019, поставляется без фурнитуры. Упаковывается в пузырчатую пленку, тара для погрузки рассчитывается и оплачивается отдельно.</t>
  </si>
  <si>
    <t>Рекламный стенд водосточной системы на перфорированной стойке СТАНДАРТ 1850х500 (RAL7024 Matt) PU</t>
  </si>
  <si>
    <t xml:space="preserve">Нанесение шумоизоляционного покрытия с внутренней стороны изделия - </t>
  </si>
  <si>
    <t>Модульная черепица (ММЧ)/ Модульный профиль (МП)</t>
  </si>
  <si>
    <t>Тара для региональных отгрузок 3120х1050х360</t>
  </si>
  <si>
    <t>Тара для региональных отгрузок 3120х1050х360 (усиленная)</t>
  </si>
  <si>
    <t>Аэроэлемент конька 0,24х5 пм (темно-серый, темно коричневый)</t>
  </si>
  <si>
    <t>Герметик SOUDAL FLEXI ALL 290мл (картридж, цвет: белый)</t>
  </si>
  <si>
    <t>120AlZn</t>
  </si>
  <si>
    <t>20 шт.</t>
  </si>
  <si>
    <t>Сталь PE  (Zn140) 0,45мм matt</t>
  </si>
  <si>
    <t>RR20, RAL7024, RR32, RAL8017, RAL9005</t>
  </si>
  <si>
    <t xml:space="preserve">(2) - Цены действительны при условии размещения заказа на сумму от 25000 руб. В случае заказа данной продукции на меньшую сумму применяется повышающий коэффициент 1,5.
</t>
  </si>
  <si>
    <t>руб. за м.пог.</t>
  </si>
  <si>
    <t>Гвозди ершенные.3,5х30 (омедненные)</t>
  </si>
  <si>
    <t>Аквилон для оконных и дверных проемов</t>
  </si>
  <si>
    <t>9. МЕТАЛЛОЧЕРЕПИЦА</t>
  </si>
  <si>
    <t>7. ФАРТУКИ / ГЛ.ЛИСТЫ</t>
  </si>
  <si>
    <t>Модульный профиль Стокгольм</t>
  </si>
  <si>
    <t>Модульный профиль Гетеборг</t>
  </si>
  <si>
    <t>Стартовый  Z-профиль (Цвет не регламентируется)</t>
  </si>
  <si>
    <r>
      <t>Стартовый профиль усиленный (оцинк.)</t>
    </r>
    <r>
      <rPr>
        <vertAlign val="superscript"/>
        <sz val="9"/>
        <rFont val="Times New Roman"/>
        <family val="1"/>
        <charset val="204"/>
      </rPr>
      <t xml:space="preserve">N </t>
    </r>
    <r>
      <rPr>
        <sz val="9"/>
        <rFont val="Times New Roman"/>
        <family val="1"/>
        <charset val="204"/>
      </rPr>
      <t>(Цвет не регламентируется)</t>
    </r>
    <r>
      <rPr>
        <vertAlign val="superscript"/>
        <sz val="9"/>
        <rFont val="Times New Roman"/>
        <family val="1"/>
        <charset val="204"/>
      </rPr>
      <t xml:space="preserve"> </t>
    </r>
  </si>
  <si>
    <r>
      <t xml:space="preserve">Стартовый профиль </t>
    </r>
    <r>
      <rPr>
        <vertAlign val="superscript"/>
        <sz val="9"/>
        <rFont val="Times New Roman"/>
        <family val="1"/>
        <charset val="204"/>
      </rPr>
      <t xml:space="preserve">N </t>
    </r>
    <r>
      <rPr>
        <sz val="9"/>
        <rFont val="Times New Roman"/>
        <family val="1"/>
        <charset val="204"/>
      </rPr>
      <t>* (Цвет не регламентируется)</t>
    </r>
  </si>
  <si>
    <t>Рекомендуемые розничные цены</t>
  </si>
  <si>
    <t>AQUACLICK</t>
  </si>
  <si>
    <r>
      <t xml:space="preserve">Сталь PE Matt (Zn180) 0,5мм
</t>
    </r>
    <r>
      <rPr>
        <b/>
        <sz val="8"/>
        <color theme="1"/>
        <rFont val="Times New Roman"/>
        <family val="1"/>
        <charset val="204"/>
      </rPr>
      <t xml:space="preserve"> Rooftop Бархат</t>
    </r>
  </si>
  <si>
    <r>
      <t xml:space="preserve">Сталь PU Matt (Zn275) 0,5мм   
</t>
    </r>
    <r>
      <rPr>
        <b/>
        <sz val="8"/>
        <rFont val="Times New Roman"/>
        <family val="1"/>
        <charset val="204"/>
      </rPr>
      <t xml:space="preserve">Rooftop Кашемир </t>
    </r>
    <r>
      <rPr>
        <sz val="8"/>
        <rFont val="Times New Roman"/>
        <family val="1"/>
        <charset val="204"/>
      </rPr>
      <t xml:space="preserve">            </t>
    </r>
  </si>
  <si>
    <t>Панели AQUACLICK</t>
  </si>
  <si>
    <t>Модель Эталон (панель с подгибом / без подгиба)</t>
  </si>
  <si>
    <t>м.пог</t>
  </si>
  <si>
    <t>Модель Бриз (панель с подгибом / без подгиба)</t>
  </si>
  <si>
    <t>Модель Силуэт-2 (панель с подгибом / без подгиба)</t>
  </si>
  <si>
    <t>Модель Силуэт-8 (панель с подгибом / без подгиба)</t>
  </si>
  <si>
    <t>Комплектующие AQUACLICK</t>
  </si>
  <si>
    <t xml:space="preserve">Карнизная планка AQUACLICK 130х30х80 L=2м SV25 </t>
  </si>
  <si>
    <t xml:space="preserve">Длина – 2000 мм 
Вес – 2 кг </t>
  </si>
  <si>
    <t>Планка для зацепа(скрытая) AQUACLICK L=2м SV11,6  (Цвет не регламентируется)</t>
  </si>
  <si>
    <t xml:space="preserve">Длина – 2000 мм 
Вес – 0,8 кг </t>
  </si>
  <si>
    <t>Планка торцевая AQUACLICK 28х65х117х10 L=2м SV25</t>
  </si>
  <si>
    <t xml:space="preserve">Конек плоский 160х30х160х2000мм L=2м SV41 </t>
  </si>
  <si>
    <t xml:space="preserve">Длина – 2000 мм 
Вес – 3,4 кг </t>
  </si>
  <si>
    <t>Конек для односкатной кровли 190х185х20х2000мм L=2м SV41,5</t>
  </si>
  <si>
    <t xml:space="preserve">Длина – 2000 мм 
Вес – 3,2 кг </t>
  </si>
  <si>
    <t xml:space="preserve">Длина – 2000 мм 
Вес – 5 кг </t>
  </si>
  <si>
    <t xml:space="preserve">Планка примыкания бокового AQUACLICK 145х70х25х10  L=2м SV25 </t>
  </si>
  <si>
    <t>Планка примыкания верхнего к трубе AQUACLICK 20х240х240 L=2м SV50</t>
  </si>
  <si>
    <t xml:space="preserve">Длина – 2000 мм 
Вес – 4 кг </t>
  </si>
  <si>
    <t>Планка примыкания нижнего к трубе AQUACLICK 150х200х35х30  L=2м SV41,5</t>
  </si>
  <si>
    <t xml:space="preserve">Длина – 2000 мм 
Вес – 3,3 кг </t>
  </si>
  <si>
    <t>Пристенная планка накладная 30х20х50х20  L=2м SV15</t>
  </si>
  <si>
    <t xml:space="preserve">Длина – 2000 мм 
Вес – 1,2 кг </t>
  </si>
  <si>
    <t xml:space="preserve">Пристенная планка в штробу 20х50х20  L=2м SV13,5 </t>
  </si>
  <si>
    <t xml:space="preserve">Длина – 2000 мм 
Вес – 1,1 кг </t>
  </si>
  <si>
    <t>Планка примыкания 150х245 L=2м SV41,5</t>
  </si>
  <si>
    <t>Планка конденсата 65х50 L=2м SV12,5</t>
  </si>
  <si>
    <t xml:space="preserve">Ендова внутренняя 300х300 L=2м SV62,5 </t>
  </si>
  <si>
    <t>4,8х35мм (250шт.)</t>
  </si>
  <si>
    <t>4,2*19 мм (250шт.)</t>
  </si>
  <si>
    <t>8. AQUACLICK</t>
  </si>
  <si>
    <t>Комплектующие</t>
  </si>
  <si>
    <t>Аксессуары и комплектующие для кровли</t>
  </si>
  <si>
    <t>11. АКСЕССУАРЫ И КОМПЛЕКТУЮЩИЕ ДЛЯ КРОВЛИ</t>
  </si>
  <si>
    <t>12. КОМПЛЕКТУЮЩИЕ К ВОДОСТОЧНОЙ СИСТЕМЕ</t>
  </si>
  <si>
    <t>13. МОДУЛЬНЫЕ ОГРАЖДЕНИЯ</t>
  </si>
  <si>
    <t>14. ДЕМОНСТРАЦИОННЫЕ МАТЕРИАЛЫ</t>
  </si>
  <si>
    <t>15. СОПУТСТВУЮЩИЕ ТОВАРЫ</t>
  </si>
  <si>
    <t>16. ТАРА И УПАКОВКА</t>
  </si>
  <si>
    <t>17. ПЕРЕЧЕНЬ ПРОДУКЦИИ "ПОД ЗАКАЗ"</t>
  </si>
  <si>
    <t>18. МАТРИЦА ЦВЕТОВ</t>
  </si>
  <si>
    <r>
      <t xml:space="preserve">Сталь PE Matt (Zn180) 0,5мм
</t>
    </r>
    <r>
      <rPr>
        <b/>
        <sz val="8"/>
        <rFont val="Times New Roman"/>
        <family val="1"/>
        <charset val="204"/>
      </rPr>
      <t xml:space="preserve"> Rooftop Бархат</t>
    </r>
  </si>
  <si>
    <r>
      <t xml:space="preserve">Сталь PU Matt (Zn275) 0,5мм   
</t>
    </r>
    <r>
      <rPr>
        <b/>
        <sz val="8"/>
        <rFont val="Times New Roman"/>
        <family val="1"/>
        <charset val="204"/>
      </rPr>
      <t xml:space="preserve">Rooftop Кашемир             </t>
    </r>
  </si>
  <si>
    <t>STOPMoss</t>
  </si>
  <si>
    <t>Аэратор пластиковый</t>
  </si>
  <si>
    <t>Гвозди ершеные</t>
  </si>
  <si>
    <t>Таблица №8</t>
  </si>
  <si>
    <t>Таблица №13</t>
  </si>
  <si>
    <t>Таблица № 16</t>
  </si>
  <si>
    <t>Таблица № 17</t>
  </si>
  <si>
    <t>Сроки поставки смотрите на листе Матрица цветов (18)</t>
  </si>
  <si>
    <t>нестандартная длина до 1.5 м.п.</t>
  </si>
  <si>
    <t>2,2м. / 3,8 м</t>
  </si>
  <si>
    <t>Профиль на столб 60х60 SV10</t>
  </si>
  <si>
    <t>Профиль на столб 80х80 SV12</t>
  </si>
  <si>
    <t>Угловая накладка  на столб 60х60 SV15.4</t>
  </si>
  <si>
    <t>Угловая накладка  на столб 80х80 SV19.4</t>
  </si>
  <si>
    <t>Альпийская сосна</t>
  </si>
  <si>
    <t>Уральский Кедр</t>
  </si>
  <si>
    <t>нестандартная длина до 4 м.п.</t>
  </si>
  <si>
    <t>Столб 100х100 (толщ. стенки 3мм), 8019 Matt оцинк.</t>
  </si>
  <si>
    <t>Столб 60х40 (толщ. стенки 2мм), RAL оцинк. (4)</t>
  </si>
  <si>
    <t>Столб 80х80 (толщ. стенки 2мм), RAL оцинк. (4)</t>
  </si>
  <si>
    <t>(4) - Столб оцинкованный длиной 2,2 / 3,8 пог.м., окрашивается в цвета RAL. Упаковывается в пузырчатую пленку, тара для погрузки рассчитывается и оплачивается отдельно. Производится "под заказ".</t>
  </si>
  <si>
    <t xml:space="preserve">Длина – 430 мм 
Вес – 0,3 кг </t>
  </si>
  <si>
    <t>Комплектующие к софитам и фасадам</t>
  </si>
  <si>
    <t>Корректор для ремонта царапин RAL 8017, RAL 8019, RAL 9003, RAL 9005, RAL 7016, RAL 7024, RAL 7016 Matt, RAL 7024 Matt, RAL 8017 Matt</t>
  </si>
  <si>
    <t>плоский 110х30х110 мм (Длина 2.00м) (5)</t>
  </si>
  <si>
    <r>
      <t xml:space="preserve">Воронка водосборная удлиненная </t>
    </r>
    <r>
      <rPr>
        <vertAlign val="superscript"/>
        <sz val="9"/>
        <color theme="1"/>
        <rFont val="Times New Roman"/>
        <family val="1"/>
        <charset val="204"/>
      </rPr>
      <t>(1)*</t>
    </r>
  </si>
  <si>
    <t>Инструмент для подгибки карнизного свеса ИПС-490</t>
  </si>
  <si>
    <t>Модель Стокгольм XXL</t>
  </si>
  <si>
    <t>Длина минимальная, мм 500
Длина максимальная, мм 10 000
Ширина общая, мм 530
Ширина полезная, мм 500
Высота замка, мм 31
шаг производства панелей – 10мм</t>
  </si>
  <si>
    <t>Вместимость до 38шт</t>
  </si>
  <si>
    <t>*</t>
  </si>
  <si>
    <t>ЦП / 2400мм / Гладкий</t>
  </si>
  <si>
    <t>Остальные софиты</t>
  </si>
  <si>
    <t>Модель Гётеборг</t>
  </si>
  <si>
    <t>Остальные модели</t>
  </si>
  <si>
    <t xml:space="preserve">Производство под заказ в течении 5 рабочих дней </t>
  </si>
  <si>
    <r>
      <t xml:space="preserve">Производство под заказ в течении </t>
    </r>
    <r>
      <rPr>
        <sz val="11"/>
        <rFont val="Calibri"/>
        <family val="2"/>
        <charset val="204"/>
        <scheme val="minor"/>
      </rPr>
      <t>10</t>
    </r>
    <r>
      <rPr>
        <sz val="11"/>
        <color theme="1"/>
        <rFont val="Calibri"/>
        <family val="2"/>
        <charset val="204"/>
        <scheme val="minor"/>
      </rPr>
      <t xml:space="preserve"> рабочих дней </t>
    </r>
  </si>
  <si>
    <t>Распродажа остатков с учетом сырья</t>
  </si>
  <si>
    <t>Модель Берген</t>
  </si>
  <si>
    <t>Модель Берген XXL</t>
  </si>
  <si>
    <t xml:space="preserve">Профиль модульный  Гётеборг(4) </t>
  </si>
  <si>
    <r>
      <t xml:space="preserve">4,8х35мм (250шт.) </t>
    </r>
    <r>
      <rPr>
        <vertAlign val="superscript"/>
        <sz val="9"/>
        <rFont val="Times New Roman"/>
        <family val="1"/>
        <charset val="204"/>
      </rPr>
      <t>(2)</t>
    </r>
  </si>
  <si>
    <r>
      <t xml:space="preserve">4,8х19мм (250шт.) </t>
    </r>
    <r>
      <rPr>
        <vertAlign val="superscript"/>
        <sz val="9"/>
        <rFont val="Times New Roman"/>
        <family val="1"/>
        <charset val="204"/>
      </rPr>
      <t>(2)</t>
    </r>
  </si>
  <si>
    <t xml:space="preserve">плоский 160х30х160 мм (Длина 2.00м) </t>
  </si>
  <si>
    <t>Конек для односкатной кровли</t>
  </si>
  <si>
    <t xml:space="preserve">190х185х20 (Длина 2.00м) </t>
  </si>
  <si>
    <t>100х60мм (Длина 2.00м) (распродажа остатков) (1)</t>
  </si>
  <si>
    <t>75х50мм (Длина 2.00м) (распродажа остатков)(1)</t>
  </si>
  <si>
    <t xml:space="preserve">Конек AQUACLICK (комплект) </t>
  </si>
  <si>
    <t xml:space="preserve">Длина – 2000 мм 
Вес – 4  кг </t>
  </si>
  <si>
    <t>Вентиляционная лента 100мм  (производится в двух цветах: RAL8017 и RAL7024)</t>
  </si>
  <si>
    <t>Длина - 5000мм</t>
  </si>
  <si>
    <t>Модульный профиль Берген</t>
  </si>
  <si>
    <t>Металлочерепица Берген</t>
  </si>
  <si>
    <t>Вентиляционная лента</t>
  </si>
  <si>
    <t xml:space="preserve">Вентлента 0,1х5м  </t>
  </si>
  <si>
    <t>Сталь 0,5мм  (темно-серый, темно коричневый)*</t>
  </si>
  <si>
    <t>0,1х5</t>
  </si>
  <si>
    <t>Соединитель желоба М в комплекте</t>
  </si>
  <si>
    <t xml:space="preserve">Заглушка для конька AQUACLICK </t>
  </si>
  <si>
    <t>Профиль модульный  Берген (справочно)</t>
  </si>
  <si>
    <t>Профиль модульный Берген XXL (справочно)</t>
  </si>
  <si>
    <r>
      <t>Профиль модульный  Стокгольм</t>
    </r>
    <r>
      <rPr>
        <vertAlign val="superscript"/>
        <sz val="9"/>
        <rFont val="Times New Roman"/>
        <family val="1"/>
        <charset val="204"/>
      </rPr>
      <t>(4)</t>
    </r>
    <r>
      <rPr>
        <sz val="8"/>
        <rFont val="Times New Roman"/>
        <family val="1"/>
        <charset val="204"/>
      </rPr>
      <t xml:space="preserve"> </t>
    </r>
  </si>
  <si>
    <r>
      <t>Профиль модульный  Стокгольм XXL</t>
    </r>
    <r>
      <rPr>
        <vertAlign val="superscript"/>
        <sz val="9"/>
        <rFont val="Times New Roman"/>
        <family val="1"/>
        <charset val="204"/>
      </rPr>
      <t>(4)</t>
    </r>
    <r>
      <rPr>
        <sz val="8"/>
        <rFont val="Times New Roman"/>
        <family val="1"/>
        <charset val="204"/>
      </rPr>
      <t xml:space="preserve"> </t>
    </r>
  </si>
  <si>
    <r>
      <t>Профиль модульный  Гётеборг XXL</t>
    </r>
    <r>
      <rPr>
        <vertAlign val="superscript"/>
        <sz val="9"/>
        <rFont val="Times New Roman"/>
        <family val="1"/>
        <charset val="204"/>
      </rPr>
      <t>(4)</t>
    </r>
    <r>
      <rPr>
        <sz val="8"/>
        <rFont val="Times New Roman"/>
        <family val="1"/>
        <charset val="204"/>
      </rPr>
      <t xml:space="preserve"> </t>
    </r>
  </si>
  <si>
    <t>продажи приостановлены</t>
  </si>
  <si>
    <t>Поддон для панелей AQUACLICK до 10м.</t>
  </si>
  <si>
    <t>Профиль модульный   (лист 1205х865 мм)                                      (высота ступени 35 мм, габаритная площадь – 1,042 кв.м.; полезная площадь - 0,904 кв.м.)</t>
  </si>
  <si>
    <t>Профиль модульный (лист 1185х875 мм)
(высота ступени 30 мм, габаритная площадь – 1,037 кв.м.; полезная площадь - 0,88 кв.м.)</t>
  </si>
  <si>
    <t xml:space="preserve">Сталь PE (Zn140) 0,45мм
Сталь PE (Zn140) 0,5мм***
</t>
  </si>
  <si>
    <t>(***) - Начало продаж после окончания складских остатков в толщине 0,45мм</t>
  </si>
  <si>
    <t xml:space="preserve">Сталь PE (Zn140) Matt 0,45мм
Сталь PE (Zn140) Matt 0,5мм***
</t>
  </si>
  <si>
    <t>0,45 / 0,5***</t>
  </si>
  <si>
    <t>(****) - Начало продаж после окончания складских остатков в толщине 0,45мм</t>
  </si>
  <si>
    <t xml:space="preserve">Сталь PE (Zn140) 0,45мм
Сталь PE (Zn140) 0,5мм****
</t>
  </si>
  <si>
    <t>(**) - Начало продаж после окончания складских остатков в толщине 0,45мм</t>
  </si>
  <si>
    <t>Сталь PE (Zn140) 0,45мм
Сталь PE (Zn140) 0,5мм**</t>
  </si>
  <si>
    <t>Сталь PE (Zn140) Matt 0,45мм
Сталь PE (Zn140) Matt 0,5мм**</t>
  </si>
  <si>
    <t>(*) - Начало продаж после окончания складских остатков в толщине 0,45мм</t>
  </si>
  <si>
    <t>Сталь PE (Zn140) 0,45мм
Сталь PE (Zn140) 0,5мм*</t>
  </si>
  <si>
    <t>Профиль модульный  (лист 1165х765 мм)                                      (высота ступени 30 мм, габаритная площадь – 0,891 кв.м.; полезная площадь - 0,791 кв.м.)</t>
  </si>
  <si>
    <t>Профиль модульный  (лист 1205х415 мм)                                                           (высота ступени 30 мм, габаритная площадь – 0,500 кв.м.; полезная площадь - 0,396 кв.м.)</t>
  </si>
  <si>
    <t>Профиль модульный  (лист 1165х415 мм)                                                           (высота ступени 30 мм, габаритная площадь – 0,483 кв.м.; полезная площадь - 0,396 кв.м.)</t>
  </si>
  <si>
    <t>Профиль модульный  (лист 1165х865 мм)                                      (высота ступени 35 мм, габаритная площадь – 1,008 кв.м.; полезная площадь - 0,904 кв.м.)</t>
  </si>
  <si>
    <t>Профиль модульный  (лист 1165х465 мм)                                      (высота ступени 35 мм, габаритная площадь – 0,542 кв.м.; полезная площадь - 0,452 кв.м.)</t>
  </si>
  <si>
    <t>Вентпланка опорная L=430мм (производится в двух цветах: RAL8017 и RAL7024)</t>
  </si>
  <si>
    <t>Соединитель желоба в комплекте *</t>
  </si>
  <si>
    <t>ВС с покрытием PU
(ПРЕМИУМ)</t>
  </si>
  <si>
    <t>ВС с покрытием PU MATT
(ПРЕМИУМ)</t>
  </si>
  <si>
    <t>ВС МЕДЬ
(ЭЛИТ)</t>
  </si>
  <si>
    <t>Софит СТАЛЬ с покрытием PE, PRINTECH, PE МАТТ/МЕДЬ, Rooftop Бархат, Rooftop Кашемир</t>
  </si>
  <si>
    <t>Фасад СТАЛЬ с покрытием PE, PRINTECH, PE MATT, Rooftop Бархат, Rooftop Кашемир</t>
  </si>
  <si>
    <t>Фартуки/Гл.листы (штрипс) СТАЛЬ с покрытием PE, PRINTECH, PE MATT,  Rooftop Бархат, Rooftop Кашемир</t>
  </si>
  <si>
    <t>StopMOSS/Гвозди Ершенные/Аэратор пластиковый "Специальный"/Аэратор пластиковый "Стандартный"/Снегозадержатель БИТ</t>
  </si>
  <si>
    <t>Действует с 01.05.2026 г.</t>
  </si>
  <si>
    <t>Рекомендуемые розничные цены Сибирь + Восток, Руб./Ед. изм. c НДС</t>
  </si>
  <si>
    <t>Рекомендуемые розничные цены Сибирь + Восток</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</si>
</sst>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0"/>
    <numFmt numFmtId="165" formatCode="#,##0.000"/>
  </numFmts>
  <fonts count="67" x14ac:knownFonts="1">
    <font>
      <sz val="11"/>
      <color theme="1"/>
      <name val="Calibri"/>
      <family val="2"/>
      <charset val="204"/>
      <scheme val="minor"/>
    </font>
    <font>
      <b/>
      <sz val="9"/>
      <color theme="1"/>
      <name val="Times New Roman"/>
      <family val="1"/>
      <charset val="204"/>
    </font>
    <font>
      <i/>
      <sz val="8"/>
      <color theme="1"/>
      <name val="Times New Roman"/>
      <family val="1"/>
      <charset val="204"/>
    </font>
    <font>
      <sz val="8"/>
      <color theme="1"/>
      <name val="Times New Roman"/>
      <family val="1"/>
      <charset val="204"/>
    </font>
    <font>
      <vertAlign val="superscript"/>
      <sz val="8"/>
      <color theme="1"/>
      <name val="Times New Roman"/>
      <family val="1"/>
      <charset val="204"/>
    </font>
    <font>
      <sz val="6"/>
      <color theme="1"/>
      <name val="Times New Roman"/>
      <family val="1"/>
      <charset val="204"/>
    </font>
    <font>
      <sz val="9"/>
      <color theme="1"/>
      <name val="Times New Roman"/>
      <family val="1"/>
      <charset val="204"/>
    </font>
    <font>
      <b/>
      <sz val="8"/>
      <color theme="1"/>
      <name val="Times New Roman"/>
      <family val="1"/>
      <charset val="204"/>
    </font>
    <font>
      <sz val="10"/>
      <color theme="1"/>
      <name val="Calibri"/>
      <family val="2"/>
      <charset val="204"/>
      <scheme val="minor"/>
    </font>
    <font>
      <sz val="7"/>
      <color theme="1"/>
      <name val="Times New Roman"/>
      <family val="1"/>
      <charset val="204"/>
    </font>
    <font>
      <b/>
      <sz val="6"/>
      <color theme="1"/>
      <name val="Times New Roman"/>
      <family val="1"/>
      <charset val="204"/>
    </font>
    <font>
      <b/>
      <sz val="5"/>
      <color theme="1"/>
      <name val="Times New Roman"/>
      <family val="1"/>
      <charset val="204"/>
    </font>
    <font>
      <b/>
      <sz val="12"/>
      <color theme="1"/>
      <name val="Calibri"/>
      <family val="2"/>
      <charset val="204"/>
      <scheme val="minor"/>
    </font>
    <font>
      <b/>
      <sz val="11"/>
      <color theme="3" tint="-0.249977111117893"/>
      <name val="Calibri"/>
      <family val="2"/>
      <charset val="204"/>
      <scheme val="minor"/>
    </font>
    <font>
      <u/>
      <sz val="11"/>
      <color theme="10"/>
      <name val="Calibri"/>
      <family val="2"/>
      <charset val="204"/>
      <scheme val="minor"/>
    </font>
    <font>
      <vertAlign val="superscript"/>
      <sz val="9"/>
      <color theme="1"/>
      <name val="Times New Roman"/>
      <family val="1"/>
      <charset val="204"/>
    </font>
    <font>
      <b/>
      <vertAlign val="superscript"/>
      <sz val="9"/>
      <color theme="1"/>
      <name val="Times New Roman"/>
      <family val="1"/>
      <charset val="204"/>
    </font>
    <font>
      <b/>
      <sz val="11"/>
      <color theme="1"/>
      <name val="Calibri"/>
      <family val="2"/>
      <charset val="204"/>
      <scheme val="minor"/>
    </font>
    <font>
      <b/>
      <sz val="10"/>
      <color theme="1"/>
      <name val="Times New Roman"/>
      <family val="1"/>
      <charset val="204"/>
    </font>
    <font>
      <b/>
      <sz val="10"/>
      <color theme="1"/>
      <name val="Calibri"/>
      <family val="2"/>
      <charset val="204"/>
      <scheme val="minor"/>
    </font>
    <font>
      <b/>
      <sz val="11"/>
      <color rgb="FFFF0000"/>
      <name val="Calibri"/>
      <family val="2"/>
      <charset val="204"/>
      <scheme val="minor"/>
    </font>
    <font>
      <sz val="10"/>
      <color theme="1"/>
      <name val="Times New Roman"/>
      <family val="1"/>
      <charset val="204"/>
    </font>
    <font>
      <sz val="11"/>
      <name val="Calibri"/>
      <family val="2"/>
      <charset val="204"/>
      <scheme val="minor"/>
    </font>
    <font>
      <sz val="8"/>
      <color rgb="FF000000"/>
      <name val="Times New Roman"/>
      <family val="1"/>
      <charset val="204"/>
    </font>
    <font>
      <sz val="10"/>
      <color indexed="8"/>
      <name val="Arial Cyr"/>
      <charset val="204"/>
    </font>
    <font>
      <sz val="10"/>
      <name val="Arial Cyr"/>
      <charset val="204"/>
    </font>
    <font>
      <b/>
      <sz val="10"/>
      <color indexed="10"/>
      <name val="Arial Cyr"/>
      <charset val="204"/>
    </font>
    <font>
      <sz val="9"/>
      <color theme="1"/>
      <name val="Calibri"/>
      <family val="2"/>
      <charset val="204"/>
      <scheme val="minor"/>
    </font>
    <font>
      <sz val="10"/>
      <color indexed="10"/>
      <name val="Arial Cyr"/>
      <charset val="204"/>
    </font>
    <font>
      <b/>
      <sz val="10"/>
      <color rgb="FFFF0000"/>
      <name val="Calibri"/>
      <family val="2"/>
      <charset val="204"/>
      <scheme val="minor"/>
    </font>
    <font>
      <sz val="11"/>
      <color theme="10"/>
      <name val="Calibri"/>
      <family val="2"/>
      <charset val="204"/>
      <scheme val="minor"/>
    </font>
    <font>
      <b/>
      <sz val="14"/>
      <color theme="9" tint="-0.249977111117893"/>
      <name val="Calibri"/>
      <family val="2"/>
      <charset val="204"/>
      <scheme val="minor"/>
    </font>
    <font>
      <b/>
      <sz val="11"/>
      <color theme="10"/>
      <name val="Calibri"/>
      <family val="2"/>
      <charset val="204"/>
      <scheme val="minor"/>
    </font>
    <font>
      <b/>
      <sz val="12"/>
      <color theme="10"/>
      <name val="Calibri"/>
      <family val="2"/>
      <charset val="204"/>
      <scheme val="minor"/>
    </font>
    <font>
      <b/>
      <sz val="12"/>
      <color theme="3" tint="-0.249977111117893"/>
      <name val="Calibri"/>
      <family val="2"/>
      <charset val="204"/>
      <scheme val="minor"/>
    </font>
    <font>
      <b/>
      <sz val="12"/>
      <color theme="3" tint="-0.249977111117893"/>
      <name val="Arial Cyr"/>
      <charset val="204"/>
    </font>
    <font>
      <b/>
      <sz val="22"/>
      <color theme="1"/>
      <name val="Calibri"/>
      <family val="2"/>
      <charset val="204"/>
      <scheme val="minor"/>
    </font>
    <font>
      <b/>
      <sz val="12"/>
      <color theme="0"/>
      <name val="Calibri"/>
      <family val="2"/>
      <charset val="204"/>
      <scheme val="minor"/>
    </font>
    <font>
      <b/>
      <sz val="12"/>
      <name val="Calibri"/>
      <family val="2"/>
      <charset val="204"/>
      <scheme val="minor"/>
    </font>
    <font>
      <sz val="11"/>
      <color theme="1"/>
      <name val="Times New Roman"/>
      <family val="1"/>
      <charset val="204"/>
    </font>
    <font>
      <vertAlign val="superscript"/>
      <sz val="10"/>
      <color theme="1"/>
      <name val="Times New Roman"/>
      <family val="1"/>
      <charset val="204"/>
    </font>
    <font>
      <b/>
      <sz val="11"/>
      <color theme="1"/>
      <name val="Times New Roman"/>
      <family val="1"/>
      <charset val="204"/>
    </font>
    <font>
      <b/>
      <sz val="8"/>
      <color theme="10"/>
      <name val="Times New Roman"/>
      <family val="1"/>
      <charset val="204"/>
    </font>
    <font>
      <sz val="10"/>
      <name val="Times New Roman"/>
      <family val="1"/>
      <charset val="204"/>
    </font>
    <font>
      <b/>
      <sz val="8"/>
      <name val="Times New Roman"/>
      <family val="1"/>
      <charset val="204"/>
    </font>
    <font>
      <sz val="8"/>
      <name val="Times New Roman"/>
      <family val="1"/>
      <charset val="204"/>
    </font>
    <font>
      <b/>
      <sz val="10"/>
      <name val="Times New Roman"/>
      <family val="1"/>
      <charset val="204"/>
    </font>
    <font>
      <sz val="6"/>
      <name val="Times New Roman"/>
      <family val="1"/>
      <charset val="204"/>
    </font>
    <font>
      <b/>
      <sz val="9"/>
      <name val="Times New Roman"/>
      <family val="1"/>
      <charset val="204"/>
    </font>
    <font>
      <b/>
      <sz val="11"/>
      <name val="Calibri"/>
      <family val="2"/>
      <charset val="204"/>
      <scheme val="minor"/>
    </font>
    <font>
      <sz val="9"/>
      <name val="Times New Roman"/>
      <family val="1"/>
      <charset val="204"/>
    </font>
    <font>
      <vertAlign val="superscript"/>
      <sz val="9"/>
      <name val="Times New Roman"/>
      <family val="1"/>
      <charset val="204"/>
    </font>
    <font>
      <vertAlign val="superscript"/>
      <sz val="8"/>
      <name val="Times New Roman"/>
      <family val="1"/>
      <charset val="204"/>
    </font>
    <font>
      <sz val="7"/>
      <name val="Times New Roman"/>
      <family val="1"/>
      <charset val="204"/>
    </font>
    <font>
      <i/>
      <vertAlign val="superscript"/>
      <sz val="9"/>
      <name val="Times New Roman"/>
      <family val="1"/>
      <charset val="204"/>
    </font>
    <font>
      <sz val="11"/>
      <color theme="1"/>
      <name val="Calibri"/>
      <family val="2"/>
      <charset val="204"/>
      <scheme val="minor"/>
    </font>
    <font>
      <sz val="11"/>
      <name val="Times New Roman"/>
      <family val="1"/>
      <charset val="204"/>
    </font>
    <font>
      <b/>
      <sz val="6"/>
      <name val="Times New Roman"/>
      <family val="1"/>
      <charset val="204"/>
    </font>
    <font>
      <b/>
      <sz val="5"/>
      <name val="Times New Roman"/>
      <family val="1"/>
      <charset val="204"/>
    </font>
    <font>
      <sz val="8"/>
      <name val="Calibri"/>
      <family val="2"/>
      <charset val="204"/>
      <scheme val="minor"/>
    </font>
    <font>
      <i/>
      <sz val="8"/>
      <name val="Times New Roman"/>
      <family val="1"/>
      <charset val="204"/>
    </font>
    <font>
      <b/>
      <sz val="12"/>
      <name val="Times New Roman"/>
      <family val="1"/>
      <charset val="204"/>
    </font>
    <font>
      <i/>
      <sz val="9"/>
      <color theme="1"/>
      <name val="Times New Roman"/>
      <family val="1"/>
      <charset val="204"/>
    </font>
    <font>
      <b/>
      <sz val="12"/>
      <color theme="1"/>
      <name val="Times New Roman"/>
      <family val="1"/>
      <charset val="204"/>
    </font>
    <font>
      <sz val="9"/>
      <color rgb="FFFF0000"/>
      <name val="Times New Roman"/>
      <family val="1"/>
      <charset val="204"/>
    </font>
    <font>
      <b/>
      <sz val="8"/>
      <color rgb="FFFF0000"/>
      <name val="Times New Roman"/>
      <family val="1"/>
      <charset val="204"/>
    </font>
    <font>
      <sz val="8"/>
      <color theme="0" tint="-0.249977111117893"/>
      <name val="Times New Roman"/>
      <family val="1"/>
      <charset val="204"/>
    </font>
  </fonts>
  <fills count="17">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0" tint="-0.14999847407452621"/>
        <bgColor indexed="64"/>
      </patternFill>
    </fill>
    <fill>
      <patternFill patternType="solid">
        <fgColor theme="9" tint="-0.249977111117893"/>
        <bgColor indexed="64"/>
      </patternFill>
    </fill>
    <fill>
      <patternFill patternType="solid">
        <fgColor theme="0" tint="-0.249977111117893"/>
        <bgColor indexed="64"/>
      </patternFill>
    </fill>
    <fill>
      <patternFill patternType="solid">
        <fgColor theme="6" tint="0.39997558519241921"/>
        <bgColor indexed="64"/>
      </patternFill>
    </fill>
    <fill>
      <patternFill patternType="solid">
        <fgColor theme="5" tint="0.39997558519241921"/>
        <bgColor indexed="64"/>
      </patternFill>
    </fill>
    <fill>
      <patternFill patternType="solid">
        <fgColor theme="9" tint="-0.499984740745262"/>
        <bgColor indexed="64"/>
      </patternFill>
    </fill>
    <fill>
      <patternFill patternType="solid">
        <fgColor theme="0" tint="-0.499984740745262"/>
        <bgColor indexed="64"/>
      </patternFill>
    </fill>
    <fill>
      <patternFill patternType="solid">
        <fgColor theme="1" tint="0.249977111117893"/>
        <bgColor indexed="64"/>
      </patternFill>
    </fill>
    <fill>
      <patternFill patternType="solid">
        <fgColor theme="5" tint="-0.499984740745262"/>
        <bgColor indexed="64"/>
      </patternFill>
    </fill>
    <fill>
      <patternFill patternType="solid">
        <fgColor theme="9" tint="0.39997558519241921"/>
        <bgColor indexed="64"/>
      </patternFill>
    </fill>
    <fill>
      <patternFill patternType="solid">
        <fgColor rgb="FFFFFF66"/>
        <bgColor indexed="64"/>
      </patternFill>
    </fill>
    <fill>
      <patternFill patternType="solid">
        <fgColor rgb="FFFFFFCC"/>
        <bgColor indexed="64"/>
      </patternFill>
    </fill>
  </fills>
  <borders count="379">
    <border>
      <left/>
      <right/>
      <top/>
      <bottom/>
      <diagonal/>
    </border>
    <border>
      <left/>
      <right/>
      <top style="medium">
        <color rgb="FFE36C0A"/>
      </top>
      <bottom/>
      <diagonal/>
    </border>
    <border>
      <left/>
      <right/>
      <top/>
      <bottom style="medium">
        <color rgb="FFE36C0A"/>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right/>
      <top style="medium">
        <color indexed="64"/>
      </top>
      <bottom style="medium">
        <color indexed="64"/>
      </bottom>
      <diagonal/>
    </border>
    <border>
      <left style="medium">
        <color theme="9" tint="-0.249977111117893"/>
      </left>
      <right/>
      <top/>
      <bottom/>
      <diagonal/>
    </border>
    <border>
      <left style="medium">
        <color theme="9" tint="-0.249977111117893"/>
      </left>
      <right/>
      <top style="medium">
        <color theme="9" tint="-0.249977111117893"/>
      </top>
      <bottom style="medium">
        <color theme="9" tint="-0.249977111117893"/>
      </bottom>
      <diagonal/>
    </border>
    <border>
      <left style="medium">
        <color theme="9" tint="-0.249977111117893"/>
      </left>
      <right style="medium">
        <color theme="9" tint="-0.249977111117893"/>
      </right>
      <top style="medium">
        <color theme="9" tint="-0.249977111117893"/>
      </top>
      <bottom style="medium">
        <color theme="9" tint="-0.249977111117893"/>
      </bottom>
      <diagonal/>
    </border>
    <border>
      <left style="medium">
        <color theme="9" tint="-0.249977111117893"/>
      </left>
      <right/>
      <top style="medium">
        <color theme="9" tint="-0.249977111117893"/>
      </top>
      <bottom/>
      <diagonal/>
    </border>
    <border>
      <left/>
      <right/>
      <top style="medium">
        <color theme="9" tint="-0.249977111117893"/>
      </top>
      <bottom/>
      <diagonal/>
    </border>
    <border>
      <left/>
      <right style="medium">
        <color theme="9" tint="-0.249977111117893"/>
      </right>
      <top/>
      <bottom/>
      <diagonal/>
    </border>
    <border>
      <left style="medium">
        <color theme="9" tint="-0.249977111117893"/>
      </left>
      <right/>
      <top/>
      <bottom style="medium">
        <color theme="9" tint="-0.249977111117893"/>
      </bottom>
      <diagonal/>
    </border>
    <border>
      <left/>
      <right/>
      <top/>
      <bottom style="medium">
        <color theme="9" tint="-0.249977111117893"/>
      </bottom>
      <diagonal/>
    </border>
    <border>
      <left/>
      <right style="medium">
        <color theme="9" tint="-0.249977111117893"/>
      </right>
      <top/>
      <bottom style="medium">
        <color theme="9" tint="-0.249977111117893"/>
      </bottom>
      <diagonal/>
    </border>
    <border>
      <left/>
      <right style="medium">
        <color theme="9" tint="-0.249977111117893"/>
      </right>
      <top style="medium">
        <color theme="9" tint="-0.249977111117893"/>
      </top>
      <bottom/>
      <diagonal/>
    </border>
    <border>
      <left style="medium">
        <color theme="9" tint="-0.249977111117893"/>
      </left>
      <right style="medium">
        <color theme="9" tint="-0.249977111117893"/>
      </right>
      <top/>
      <bottom/>
      <diagonal/>
    </border>
    <border>
      <left style="medium">
        <color theme="9" tint="-0.249977111117893"/>
      </left>
      <right style="medium">
        <color theme="9" tint="-0.249977111117893"/>
      </right>
      <top/>
      <bottom style="medium">
        <color theme="9" tint="-0.249977111117893"/>
      </bottom>
      <diagonal/>
    </border>
    <border>
      <left/>
      <right style="medium">
        <color indexed="64"/>
      </right>
      <top/>
      <bottom style="medium">
        <color indexed="64"/>
      </bottom>
      <diagonal/>
    </border>
    <border>
      <left style="medium">
        <color theme="9" tint="-0.249977111117893"/>
      </left>
      <right style="medium">
        <color theme="9" tint="-0.249977111117893"/>
      </right>
      <top style="medium">
        <color theme="9" tint="-0.249977111117893"/>
      </top>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style="medium">
        <color theme="9" tint="-0.24994659260841701"/>
      </right>
      <top/>
      <bottom/>
      <diagonal/>
    </border>
    <border>
      <left style="dashed">
        <color theme="1" tint="0.249977111117893"/>
      </left>
      <right/>
      <top/>
      <bottom/>
      <diagonal/>
    </border>
    <border>
      <left style="dashed">
        <color theme="1" tint="0.249977111117893"/>
      </left>
      <right style="dashed">
        <color theme="1" tint="0.249977111117893"/>
      </right>
      <top/>
      <bottom/>
      <diagonal/>
    </border>
    <border>
      <left/>
      <right/>
      <top style="dashed">
        <color theme="1" tint="0.249977111117893"/>
      </top>
      <bottom style="dashed">
        <color theme="1" tint="0.249977111117893"/>
      </bottom>
      <diagonal/>
    </border>
    <border>
      <left/>
      <right style="dashed">
        <color theme="1" tint="0.249977111117893"/>
      </right>
      <top style="dashed">
        <color theme="1" tint="0.249977111117893"/>
      </top>
      <bottom style="dashed">
        <color theme="1" tint="0.249977111117893"/>
      </bottom>
      <diagonal/>
    </border>
    <border>
      <left/>
      <right style="dashed">
        <color theme="1" tint="0.249977111117893"/>
      </right>
      <top/>
      <bottom style="dashed">
        <color theme="1" tint="0.249977111117893"/>
      </bottom>
      <diagonal/>
    </border>
    <border>
      <left/>
      <right style="dashed">
        <color theme="1" tint="0.249977111117893"/>
      </right>
      <top/>
      <bottom/>
      <diagonal/>
    </border>
    <border>
      <left style="dashed">
        <color theme="1" tint="0.249977111117893"/>
      </left>
      <right style="dashed">
        <color theme="1" tint="0.249977111117893"/>
      </right>
      <top/>
      <bottom style="dashed">
        <color theme="1" tint="0.249977111117893"/>
      </bottom>
      <diagonal/>
    </border>
    <border>
      <left style="dashed">
        <color theme="1" tint="0.249977111117893"/>
      </left>
      <right style="dashed">
        <color theme="1" tint="0.249977111117893"/>
      </right>
      <top style="dashed">
        <color theme="1" tint="0.249977111117893"/>
      </top>
      <bottom/>
      <diagonal/>
    </border>
    <border>
      <left/>
      <right/>
      <top/>
      <bottom style="dashed">
        <color theme="1" tint="0.249977111117893"/>
      </bottom>
      <diagonal/>
    </border>
    <border>
      <left/>
      <right/>
      <top style="dashed">
        <color theme="1" tint="0.249977111117893"/>
      </top>
      <bottom/>
      <diagonal/>
    </border>
    <border>
      <left/>
      <right style="dashed">
        <color theme="1" tint="0.249977111117893"/>
      </right>
      <top style="dashed">
        <color theme="1" tint="0.249977111117893"/>
      </top>
      <bottom/>
      <diagonal/>
    </border>
    <border>
      <left style="dashed">
        <color theme="1" tint="0.249977111117893"/>
      </left>
      <right style="medium">
        <color theme="1" tint="0.249977111117893"/>
      </right>
      <top style="dashed">
        <color theme="1" tint="0.249977111117893"/>
      </top>
      <bottom/>
      <diagonal/>
    </border>
    <border>
      <left style="dashed">
        <color theme="1" tint="0.249977111117893"/>
      </left>
      <right style="medium">
        <color theme="1" tint="0.249977111117893"/>
      </right>
      <top/>
      <bottom/>
      <diagonal/>
    </border>
    <border>
      <left style="dashed">
        <color theme="1" tint="0.249977111117893"/>
      </left>
      <right style="medium">
        <color theme="1" tint="0.249977111117893"/>
      </right>
      <top/>
      <bottom style="dashed">
        <color theme="1" tint="0.249977111117893"/>
      </bottom>
      <diagonal/>
    </border>
    <border>
      <left style="medium">
        <color theme="1" tint="0.249977111117893"/>
      </left>
      <right style="dashed">
        <color theme="1" tint="0.249977111117893"/>
      </right>
      <top style="medium">
        <color theme="1" tint="0.249977111117893"/>
      </top>
      <bottom/>
      <diagonal/>
    </border>
    <border>
      <left style="dashed">
        <color theme="1" tint="0.249977111117893"/>
      </left>
      <right style="medium">
        <color theme="1" tint="0.249977111117893"/>
      </right>
      <top style="medium">
        <color theme="1" tint="0.249977111117893"/>
      </top>
      <bottom/>
      <diagonal/>
    </border>
    <border>
      <left style="medium">
        <color theme="1" tint="0.249977111117893"/>
      </left>
      <right style="dashed">
        <color theme="1" tint="0.249977111117893"/>
      </right>
      <top/>
      <bottom/>
      <diagonal/>
    </border>
    <border>
      <left style="medium">
        <color theme="1" tint="0.249977111117893"/>
      </left>
      <right style="dashed">
        <color theme="1" tint="0.249977111117893"/>
      </right>
      <top/>
      <bottom style="medium">
        <color theme="1" tint="0.249977111117893"/>
      </bottom>
      <diagonal/>
    </border>
    <border>
      <left/>
      <right/>
      <top/>
      <bottom style="medium">
        <color theme="1" tint="0.249977111117893"/>
      </bottom>
      <diagonal/>
    </border>
    <border>
      <left style="dashed">
        <color theme="1" tint="0.249977111117893"/>
      </left>
      <right style="medium">
        <color theme="1" tint="0.249977111117893"/>
      </right>
      <top/>
      <bottom style="medium">
        <color theme="1" tint="0.249977111117893"/>
      </bottom>
      <diagonal/>
    </border>
    <border>
      <left style="dashed">
        <color theme="1" tint="0.249977111117893"/>
      </left>
      <right style="dashed">
        <color theme="1" tint="0.249977111117893"/>
      </right>
      <top style="medium">
        <color theme="1" tint="0.249977111117893"/>
      </top>
      <bottom/>
      <diagonal/>
    </border>
    <border>
      <left style="medium">
        <color theme="1" tint="0.249977111117893"/>
      </left>
      <right style="dashed">
        <color theme="1" tint="0.249977111117893"/>
      </right>
      <top style="dashed">
        <color theme="1" tint="0.249977111117893"/>
      </top>
      <bottom/>
      <diagonal/>
    </border>
    <border>
      <left style="dashed">
        <color theme="1" tint="0.249977111117893"/>
      </left>
      <right style="dashed">
        <color theme="1" tint="0.249977111117893"/>
      </right>
      <top/>
      <bottom style="medium">
        <color theme="1" tint="0.249977111117893"/>
      </bottom>
      <diagonal/>
    </border>
    <border>
      <left style="medium">
        <color theme="1" tint="0.249977111117893"/>
      </left>
      <right/>
      <top style="medium">
        <color theme="1" tint="0.249977111117893"/>
      </top>
      <bottom/>
      <diagonal/>
    </border>
    <border>
      <left style="medium">
        <color theme="1" tint="0.249977111117893"/>
      </left>
      <right/>
      <top/>
      <bottom/>
      <diagonal/>
    </border>
    <border>
      <left style="medium">
        <color theme="1" tint="0.249977111117893"/>
      </left>
      <right/>
      <top/>
      <bottom style="medium">
        <color theme="1" tint="0.249977111117893"/>
      </bottom>
      <diagonal/>
    </border>
    <border>
      <left/>
      <right style="dashed">
        <color theme="1" tint="0.249977111117893"/>
      </right>
      <top/>
      <bottom style="medium">
        <color indexed="64"/>
      </bottom>
      <diagonal/>
    </border>
    <border>
      <left/>
      <right/>
      <top/>
      <bottom style="medium">
        <color indexed="64"/>
      </bottom>
      <diagonal/>
    </border>
    <border>
      <left style="dashed">
        <color theme="1" tint="0.249977111117893"/>
      </left>
      <right style="medium">
        <color indexed="64"/>
      </right>
      <top/>
      <bottom/>
      <diagonal/>
    </border>
    <border>
      <left style="dashed">
        <color theme="1" tint="0.249977111117893"/>
      </left>
      <right style="medium">
        <color indexed="64"/>
      </right>
      <top/>
      <bottom style="dashed">
        <color theme="1" tint="0.249977111117893"/>
      </bottom>
      <diagonal/>
    </border>
    <border>
      <left style="dashed">
        <color theme="1" tint="0.249977111117893"/>
      </left>
      <right style="medium">
        <color indexed="64"/>
      </right>
      <top style="dashed">
        <color theme="1" tint="0.249977111117893"/>
      </top>
      <bottom style="dashed">
        <color theme="1" tint="0.249977111117893"/>
      </bottom>
      <diagonal/>
    </border>
    <border>
      <left style="dashed">
        <color theme="1" tint="0.249977111117893"/>
      </left>
      <right style="medium">
        <color indexed="64"/>
      </right>
      <top style="dashed">
        <color theme="1" tint="0.249977111117893"/>
      </top>
      <bottom/>
      <diagonal/>
    </border>
    <border>
      <left/>
      <right/>
      <top style="dashed">
        <color theme="1" tint="0.249977111117893"/>
      </top>
      <bottom style="medium">
        <color indexed="64"/>
      </bottom>
      <diagonal/>
    </border>
    <border>
      <left/>
      <right style="dashed">
        <color theme="1" tint="0.249977111117893"/>
      </right>
      <top style="dashed">
        <color theme="1" tint="0.249977111117893"/>
      </top>
      <bottom style="medium">
        <color indexed="64"/>
      </bottom>
      <diagonal/>
    </border>
    <border>
      <left style="dashed">
        <color theme="1" tint="0.249977111117893"/>
      </left>
      <right style="medium">
        <color indexed="64"/>
      </right>
      <top style="dashed">
        <color theme="1" tint="0.249977111117893"/>
      </top>
      <bottom style="medium">
        <color indexed="64"/>
      </bottom>
      <diagonal/>
    </border>
    <border>
      <left/>
      <right style="medium">
        <color indexed="64"/>
      </right>
      <top/>
      <bottom/>
      <diagonal/>
    </border>
    <border>
      <left/>
      <right style="medium">
        <color indexed="64"/>
      </right>
      <top/>
      <bottom style="dashed">
        <color theme="1" tint="0.249977111117893"/>
      </bottom>
      <diagonal/>
    </border>
    <border>
      <left/>
      <right style="dashed">
        <color indexed="64"/>
      </right>
      <top/>
      <bottom/>
      <diagonal/>
    </border>
    <border>
      <left style="dashed">
        <color indexed="64"/>
      </left>
      <right/>
      <top/>
      <bottom/>
      <diagonal/>
    </border>
    <border>
      <left style="dashed">
        <color indexed="64"/>
      </left>
      <right/>
      <top style="dashed">
        <color indexed="64"/>
      </top>
      <bottom style="dashed">
        <color indexed="64"/>
      </bottom>
      <diagonal/>
    </border>
    <border>
      <left/>
      <right/>
      <top style="dashed">
        <color indexed="64"/>
      </top>
      <bottom style="dashed">
        <color indexed="64"/>
      </bottom>
      <diagonal/>
    </border>
    <border>
      <left/>
      <right style="dashed">
        <color indexed="64"/>
      </right>
      <top style="dashed">
        <color indexed="64"/>
      </top>
      <bottom style="dashed">
        <color indexed="64"/>
      </bottom>
      <diagonal/>
    </border>
    <border>
      <left style="dashed">
        <color indexed="64"/>
      </left>
      <right/>
      <top/>
      <bottom style="dashed">
        <color indexed="64"/>
      </bottom>
      <diagonal/>
    </border>
    <border>
      <left/>
      <right/>
      <top/>
      <bottom style="dashed">
        <color indexed="64"/>
      </bottom>
      <diagonal/>
    </border>
    <border>
      <left/>
      <right style="dashed">
        <color indexed="64"/>
      </right>
      <top style="dashed">
        <color indexed="64"/>
      </top>
      <bottom/>
      <diagonal/>
    </border>
    <border>
      <left style="dashed">
        <color indexed="64"/>
      </left>
      <right/>
      <top style="dashed">
        <color indexed="64"/>
      </top>
      <bottom/>
      <diagonal/>
    </border>
    <border>
      <left/>
      <right/>
      <top style="dashed">
        <color indexed="64"/>
      </top>
      <bottom/>
      <diagonal/>
    </border>
    <border>
      <left/>
      <right style="dashed">
        <color indexed="64"/>
      </right>
      <top/>
      <bottom style="dashed">
        <color indexed="64"/>
      </bottom>
      <diagonal/>
    </border>
    <border>
      <left style="dashed">
        <color indexed="64"/>
      </left>
      <right style="medium">
        <color indexed="64"/>
      </right>
      <top style="dashed">
        <color indexed="64"/>
      </top>
      <bottom style="dashed">
        <color indexed="64"/>
      </bottom>
      <diagonal/>
    </border>
    <border>
      <left style="dashed">
        <color indexed="64"/>
      </left>
      <right style="medium">
        <color indexed="64"/>
      </right>
      <top style="dashed">
        <color indexed="64"/>
      </top>
      <bottom/>
      <diagonal/>
    </border>
    <border>
      <left style="dashed">
        <color indexed="64"/>
      </left>
      <right style="medium">
        <color indexed="64"/>
      </right>
      <top/>
      <bottom/>
      <diagonal/>
    </border>
    <border>
      <left style="dashed">
        <color indexed="64"/>
      </left>
      <right style="medium">
        <color indexed="64"/>
      </right>
      <top/>
      <bottom style="dashed">
        <color indexed="64"/>
      </bottom>
      <diagonal/>
    </border>
    <border>
      <left style="medium">
        <color indexed="64"/>
      </left>
      <right style="dashed">
        <color indexed="64"/>
      </right>
      <top style="dashed">
        <color indexed="64"/>
      </top>
      <bottom style="dashed">
        <color indexed="64"/>
      </bottom>
      <diagonal/>
    </border>
    <border>
      <left style="medium">
        <color indexed="64"/>
      </left>
      <right/>
      <top style="dashed">
        <color indexed="64"/>
      </top>
      <bottom style="dashed">
        <color indexed="64"/>
      </bottom>
      <diagonal/>
    </border>
    <border>
      <left style="medium">
        <color indexed="64"/>
      </left>
      <right style="dashed">
        <color indexed="64"/>
      </right>
      <top style="dashed">
        <color indexed="64"/>
      </top>
      <bottom/>
      <diagonal/>
    </border>
    <border>
      <left style="medium">
        <color indexed="64"/>
      </left>
      <right/>
      <top style="dashed">
        <color indexed="64"/>
      </top>
      <bottom/>
      <diagonal/>
    </border>
    <border>
      <left style="medium">
        <color indexed="64"/>
      </left>
      <right style="dashed">
        <color indexed="64"/>
      </right>
      <top/>
      <bottom style="dashed">
        <color indexed="64"/>
      </bottom>
      <diagonal/>
    </border>
    <border>
      <left style="medium">
        <color indexed="64"/>
      </left>
      <right/>
      <top/>
      <bottom style="dashed">
        <color indexed="64"/>
      </bottom>
      <diagonal/>
    </border>
    <border>
      <left style="medium">
        <color indexed="64"/>
      </left>
      <right style="dashed">
        <color indexed="64"/>
      </right>
      <top/>
      <bottom style="medium">
        <color indexed="64"/>
      </bottom>
      <diagonal/>
    </border>
    <border>
      <left/>
      <right style="dashed">
        <color indexed="64"/>
      </right>
      <top/>
      <bottom style="medium">
        <color indexed="64"/>
      </bottom>
      <diagonal/>
    </border>
    <border>
      <left/>
      <right style="medium">
        <color indexed="64"/>
      </right>
      <top style="medium">
        <color indexed="64"/>
      </top>
      <bottom style="dashed">
        <color indexed="64"/>
      </bottom>
      <diagonal/>
    </border>
    <border>
      <left style="dashed">
        <color indexed="64"/>
      </left>
      <right style="medium">
        <color indexed="64"/>
      </right>
      <top/>
      <bottom style="medium">
        <color indexed="64"/>
      </bottom>
      <diagonal/>
    </border>
    <border>
      <left style="medium">
        <color indexed="64"/>
      </left>
      <right style="dashed">
        <color indexed="64"/>
      </right>
      <top style="medium">
        <color indexed="64"/>
      </top>
      <bottom/>
      <diagonal/>
    </border>
    <border>
      <left/>
      <right/>
      <top style="medium">
        <color indexed="64"/>
      </top>
      <bottom/>
      <diagonal/>
    </border>
    <border>
      <left/>
      <right/>
      <top style="medium">
        <color indexed="64"/>
      </top>
      <bottom style="dashed">
        <color indexed="64"/>
      </bottom>
      <diagonal/>
    </border>
    <border>
      <left style="medium">
        <color indexed="64"/>
      </left>
      <right style="dashed">
        <color indexed="64"/>
      </right>
      <top/>
      <bottom/>
      <diagonal/>
    </border>
    <border>
      <left/>
      <right style="medium">
        <color indexed="64"/>
      </right>
      <top style="dashed">
        <color indexed="64"/>
      </top>
      <bottom/>
      <diagonal/>
    </border>
    <border>
      <left/>
      <right style="medium">
        <color indexed="64"/>
      </right>
      <top/>
      <bottom style="dashed">
        <color indexed="64"/>
      </bottom>
      <diagonal/>
    </border>
    <border>
      <left style="dashed">
        <color indexed="64"/>
      </left>
      <right style="medium">
        <color indexed="64"/>
      </right>
      <top style="medium">
        <color indexed="64"/>
      </top>
      <bottom/>
      <diagonal/>
    </border>
    <border>
      <left/>
      <right style="dashed">
        <color indexed="64"/>
      </right>
      <top style="medium">
        <color indexed="64"/>
      </top>
      <bottom/>
      <diagonal/>
    </border>
    <border>
      <left style="dashed">
        <color indexed="64"/>
      </left>
      <right/>
      <top style="medium">
        <color rgb="FFE36C0A"/>
      </top>
      <bottom style="dashed">
        <color indexed="64"/>
      </bottom>
      <diagonal/>
    </border>
    <border>
      <left style="dashed">
        <color indexed="64"/>
      </left>
      <right/>
      <top style="dashed">
        <color indexed="64"/>
      </top>
      <bottom style="medium">
        <color rgb="FFE36C0A"/>
      </bottom>
      <diagonal/>
    </border>
    <border>
      <left/>
      <right/>
      <top style="medium">
        <color rgb="FFE36C0A"/>
      </top>
      <bottom style="dashed">
        <color indexed="64"/>
      </bottom>
      <diagonal/>
    </border>
    <border>
      <left/>
      <right/>
      <top style="dashed">
        <color indexed="64"/>
      </top>
      <bottom style="medium">
        <color rgb="FFE36C0A"/>
      </bottom>
      <diagonal/>
    </border>
    <border>
      <left/>
      <right style="medium">
        <color indexed="64"/>
      </right>
      <top style="dashed">
        <color indexed="64"/>
      </top>
      <bottom style="dashed">
        <color indexed="64"/>
      </bottom>
      <diagonal/>
    </border>
    <border>
      <left style="medium">
        <color indexed="64"/>
      </left>
      <right/>
      <top/>
      <bottom/>
      <diagonal/>
    </border>
    <border>
      <left/>
      <right/>
      <top style="dashed">
        <color indexed="64"/>
      </top>
      <bottom style="medium">
        <color indexed="64"/>
      </bottom>
      <diagonal/>
    </border>
    <border>
      <left style="medium">
        <color indexed="64"/>
      </left>
      <right/>
      <top style="medium">
        <color indexed="64"/>
      </top>
      <bottom/>
      <diagonal/>
    </border>
    <border>
      <left style="dashed">
        <color indexed="64"/>
      </left>
      <right style="dashed">
        <color indexed="64"/>
      </right>
      <top/>
      <bottom/>
      <diagonal/>
    </border>
    <border>
      <left style="dashed">
        <color indexed="64"/>
      </left>
      <right style="dashed">
        <color indexed="64"/>
      </right>
      <top/>
      <bottom style="dashed">
        <color indexed="64"/>
      </bottom>
      <diagonal/>
    </border>
    <border>
      <left style="dashed">
        <color theme="1"/>
      </left>
      <right style="dashed">
        <color theme="1"/>
      </right>
      <top style="dashed">
        <color theme="1"/>
      </top>
      <bottom style="dashed">
        <color theme="1"/>
      </bottom>
      <diagonal/>
    </border>
    <border>
      <left/>
      <right style="dashed">
        <color theme="1"/>
      </right>
      <top/>
      <bottom/>
      <diagonal/>
    </border>
    <border>
      <left/>
      <right/>
      <top style="dashed">
        <color theme="1"/>
      </top>
      <bottom style="dashed">
        <color theme="1"/>
      </bottom>
      <diagonal/>
    </border>
    <border>
      <left/>
      <right style="dashed">
        <color theme="1"/>
      </right>
      <top style="dashed">
        <color theme="1"/>
      </top>
      <bottom style="dashed">
        <color theme="1"/>
      </bottom>
      <diagonal/>
    </border>
    <border>
      <left/>
      <right/>
      <top/>
      <bottom style="dashed">
        <color theme="1"/>
      </bottom>
      <diagonal/>
    </border>
    <border>
      <left/>
      <right style="dashed">
        <color theme="1"/>
      </right>
      <top/>
      <bottom style="dashed">
        <color theme="1"/>
      </bottom>
      <diagonal/>
    </border>
    <border>
      <left style="dashed">
        <color theme="1"/>
      </left>
      <right style="dashed">
        <color theme="1"/>
      </right>
      <top/>
      <bottom/>
      <diagonal/>
    </border>
    <border>
      <left style="dashed">
        <color theme="1"/>
      </left>
      <right style="dashed">
        <color theme="1"/>
      </right>
      <top/>
      <bottom style="dashed">
        <color theme="1"/>
      </bottom>
      <diagonal/>
    </border>
    <border>
      <left style="dashed">
        <color theme="1"/>
      </left>
      <right/>
      <top style="dashed">
        <color theme="1"/>
      </top>
      <bottom style="dashed">
        <color theme="1"/>
      </bottom>
      <diagonal/>
    </border>
    <border>
      <left style="dashed">
        <color theme="1"/>
      </left>
      <right/>
      <top/>
      <bottom/>
      <diagonal/>
    </border>
    <border>
      <left style="dashed">
        <color theme="1"/>
      </left>
      <right/>
      <top/>
      <bottom style="dashed">
        <color theme="1"/>
      </bottom>
      <diagonal/>
    </border>
    <border>
      <left style="dashed">
        <color theme="1"/>
      </left>
      <right style="dashed">
        <color theme="1"/>
      </right>
      <top style="dashed">
        <color theme="1"/>
      </top>
      <bottom/>
      <diagonal/>
    </border>
    <border>
      <left/>
      <right style="dashed">
        <color theme="1"/>
      </right>
      <top style="dashed">
        <color theme="1"/>
      </top>
      <bottom/>
      <diagonal/>
    </border>
    <border>
      <left/>
      <right/>
      <top/>
      <bottom style="medium">
        <color theme="1"/>
      </bottom>
      <diagonal/>
    </border>
    <border>
      <left style="dashed">
        <color theme="1"/>
      </left>
      <right style="dashed">
        <color theme="1"/>
      </right>
      <top/>
      <bottom style="medium">
        <color theme="1"/>
      </bottom>
      <diagonal/>
    </border>
    <border>
      <left style="dashed">
        <color theme="1"/>
      </left>
      <right/>
      <top/>
      <bottom style="medium">
        <color theme="1"/>
      </bottom>
      <diagonal/>
    </border>
    <border>
      <left/>
      <right style="medium">
        <color theme="1"/>
      </right>
      <top/>
      <bottom/>
      <diagonal/>
    </border>
    <border>
      <left/>
      <right style="dashed">
        <color theme="1"/>
      </right>
      <top/>
      <bottom style="medium">
        <color theme="1"/>
      </bottom>
      <diagonal/>
    </border>
    <border>
      <left/>
      <right style="medium">
        <color theme="1"/>
      </right>
      <top/>
      <bottom style="dashed">
        <color theme="1"/>
      </bottom>
      <diagonal/>
    </border>
    <border>
      <left style="dashed">
        <color theme="1"/>
      </left>
      <right style="medium">
        <color theme="1"/>
      </right>
      <top style="dashed">
        <color theme="1"/>
      </top>
      <bottom/>
      <diagonal/>
    </border>
    <border>
      <left style="dashed">
        <color theme="1"/>
      </left>
      <right style="medium">
        <color theme="1"/>
      </right>
      <top/>
      <bottom style="dashed">
        <color theme="1"/>
      </bottom>
      <diagonal/>
    </border>
    <border>
      <left style="dashed">
        <color theme="1"/>
      </left>
      <right style="medium">
        <color theme="1"/>
      </right>
      <top/>
      <bottom/>
      <diagonal/>
    </border>
    <border>
      <left/>
      <right style="medium">
        <color theme="1"/>
      </right>
      <top style="dashed">
        <color theme="1"/>
      </top>
      <bottom style="dashed">
        <color theme="1"/>
      </bottom>
      <diagonal/>
    </border>
    <border>
      <left style="dashed">
        <color theme="1"/>
      </left>
      <right style="medium">
        <color theme="1"/>
      </right>
      <top/>
      <bottom style="medium">
        <color theme="1"/>
      </bottom>
      <diagonal/>
    </border>
    <border>
      <left/>
      <right style="medium">
        <color theme="1"/>
      </right>
      <top/>
      <bottom style="medium">
        <color theme="1"/>
      </bottom>
      <diagonal/>
    </border>
    <border>
      <left/>
      <right style="dashed">
        <color theme="1"/>
      </right>
      <top style="dashed">
        <color theme="1"/>
      </top>
      <bottom style="medium">
        <color theme="1"/>
      </bottom>
      <diagonal/>
    </border>
    <border>
      <left style="dashed">
        <color theme="1"/>
      </left>
      <right style="dashed">
        <color theme="1"/>
      </right>
      <top style="dashed">
        <color theme="1"/>
      </top>
      <bottom style="medium">
        <color theme="1"/>
      </bottom>
      <diagonal/>
    </border>
    <border>
      <left style="dashed">
        <color theme="1"/>
      </left>
      <right style="medium">
        <color theme="1"/>
      </right>
      <top style="dashed">
        <color theme="1"/>
      </top>
      <bottom style="dashed">
        <color theme="1"/>
      </bottom>
      <diagonal/>
    </border>
    <border>
      <left style="medium">
        <color theme="1" tint="0.249977111117893"/>
      </left>
      <right style="dashed">
        <color theme="1"/>
      </right>
      <top/>
      <bottom/>
      <diagonal/>
    </border>
    <border>
      <left style="dashed">
        <color theme="1"/>
      </left>
      <right style="dashed">
        <color theme="1"/>
      </right>
      <top/>
      <bottom style="medium">
        <color theme="1" tint="0.249977111117893"/>
      </bottom>
      <diagonal/>
    </border>
    <border>
      <left/>
      <right style="dashed">
        <color theme="1"/>
      </right>
      <top/>
      <bottom style="medium">
        <color theme="1" tint="0.249977111117893"/>
      </bottom>
      <diagonal/>
    </border>
    <border>
      <left/>
      <right style="dashed">
        <color theme="1" tint="0.249977111117893"/>
      </right>
      <top style="medium">
        <color theme="1" tint="0.249977111117893"/>
      </top>
      <bottom/>
      <diagonal/>
    </border>
    <border>
      <left/>
      <right style="dashed">
        <color theme="1" tint="0.249977111117893"/>
      </right>
      <top/>
      <bottom style="medium">
        <color theme="1" tint="0.249977111117893"/>
      </bottom>
      <diagonal/>
    </border>
    <border>
      <left style="medium">
        <color theme="1"/>
      </left>
      <right/>
      <top style="medium">
        <color theme="1" tint="0.249977111117893"/>
      </top>
      <bottom style="dashed">
        <color theme="1"/>
      </bottom>
      <diagonal/>
    </border>
    <border>
      <left/>
      <right/>
      <top style="medium">
        <color theme="1" tint="0.249977111117893"/>
      </top>
      <bottom style="dashed">
        <color theme="1"/>
      </bottom>
      <diagonal/>
    </border>
    <border>
      <left/>
      <right style="dashed">
        <color theme="1"/>
      </right>
      <top style="medium">
        <color theme="1" tint="0.249977111117893"/>
      </top>
      <bottom style="dashed">
        <color theme="1"/>
      </bottom>
      <diagonal/>
    </border>
    <border>
      <left style="dashed">
        <color theme="1"/>
      </left>
      <right/>
      <top style="medium">
        <color theme="1" tint="0.249977111117893"/>
      </top>
      <bottom style="dashed">
        <color theme="1"/>
      </bottom>
      <diagonal/>
    </border>
    <border>
      <left style="dashed">
        <color theme="1"/>
      </left>
      <right style="dashed">
        <color theme="1"/>
      </right>
      <top style="medium">
        <color theme="1" tint="0.249977111117893"/>
      </top>
      <bottom style="dashed">
        <color theme="1"/>
      </bottom>
      <diagonal/>
    </border>
    <border>
      <left/>
      <right style="dashed">
        <color theme="1"/>
      </right>
      <top style="dashed">
        <color theme="1" tint="0.249977111117893"/>
      </top>
      <bottom/>
      <diagonal/>
    </border>
    <border>
      <left/>
      <right style="dashed">
        <color theme="1"/>
      </right>
      <top/>
      <bottom style="dashed">
        <color theme="1" tint="0.249977111117893"/>
      </bottom>
      <diagonal/>
    </border>
    <border>
      <left style="medium">
        <color theme="1"/>
      </left>
      <right style="dashed">
        <color theme="1"/>
      </right>
      <top style="medium">
        <color theme="1" tint="0.249977111117893"/>
      </top>
      <bottom style="dashed">
        <color theme="1"/>
      </bottom>
      <diagonal/>
    </border>
    <border>
      <left style="medium">
        <color theme="1"/>
      </left>
      <right style="dashed">
        <color theme="1"/>
      </right>
      <top style="dashed">
        <color theme="1"/>
      </top>
      <bottom style="dashed">
        <color theme="1"/>
      </bottom>
      <diagonal/>
    </border>
    <border>
      <left style="dashed">
        <color indexed="64"/>
      </left>
      <right style="dashed">
        <color indexed="64"/>
      </right>
      <top/>
      <bottom style="medium">
        <color indexed="64"/>
      </bottom>
      <diagonal/>
    </border>
    <border>
      <left style="dashed">
        <color theme="1"/>
      </left>
      <right style="medium">
        <color theme="1"/>
      </right>
      <top style="dashed">
        <color theme="1"/>
      </top>
      <bottom style="medium">
        <color theme="1"/>
      </bottom>
      <diagonal/>
    </border>
    <border>
      <left style="dashed">
        <color theme="1"/>
      </left>
      <right style="medium">
        <color theme="1"/>
      </right>
      <top style="medium">
        <color theme="1"/>
      </top>
      <bottom style="dashed">
        <color theme="1"/>
      </bottom>
      <diagonal/>
    </border>
    <border>
      <left style="dashed">
        <color theme="1"/>
      </left>
      <right/>
      <top style="dashed">
        <color theme="1"/>
      </top>
      <bottom style="medium">
        <color theme="1"/>
      </bottom>
      <diagonal/>
    </border>
    <border>
      <left style="medium">
        <color theme="1"/>
      </left>
      <right style="dashed">
        <color theme="1"/>
      </right>
      <top style="medium">
        <color theme="1"/>
      </top>
      <bottom style="dashed">
        <color theme="1"/>
      </bottom>
      <diagonal/>
    </border>
    <border>
      <left style="medium">
        <color theme="1"/>
      </left>
      <right style="dashed">
        <color theme="1"/>
      </right>
      <top style="dashed">
        <color theme="1"/>
      </top>
      <bottom style="medium">
        <color theme="1"/>
      </bottom>
      <diagonal/>
    </border>
    <border>
      <left style="medium">
        <color theme="1"/>
      </left>
      <right style="medium">
        <color theme="1"/>
      </right>
      <top style="dashed">
        <color theme="1"/>
      </top>
      <bottom style="dashed">
        <color theme="1"/>
      </bottom>
      <diagonal/>
    </border>
    <border>
      <left style="medium">
        <color theme="1"/>
      </left>
      <right style="dashed">
        <color theme="1"/>
      </right>
      <top/>
      <bottom style="dashed">
        <color theme="1"/>
      </bottom>
      <diagonal/>
    </border>
    <border>
      <left/>
      <right style="medium">
        <color theme="1"/>
      </right>
      <top style="dashed">
        <color theme="1"/>
      </top>
      <bottom style="medium">
        <color theme="1"/>
      </bottom>
      <diagonal/>
    </border>
    <border>
      <left style="medium">
        <color theme="1"/>
      </left>
      <right style="medium">
        <color theme="1"/>
      </right>
      <top style="dashed">
        <color theme="1"/>
      </top>
      <bottom style="medium">
        <color theme="1"/>
      </bottom>
      <diagonal/>
    </border>
    <border>
      <left style="medium">
        <color theme="1"/>
      </left>
      <right style="medium">
        <color theme="1"/>
      </right>
      <top/>
      <bottom style="dashed">
        <color theme="1"/>
      </bottom>
      <diagonal/>
    </border>
    <border>
      <left style="dashed">
        <color theme="1"/>
      </left>
      <right/>
      <top style="medium">
        <color theme="1"/>
      </top>
      <bottom/>
      <diagonal/>
    </border>
    <border>
      <left/>
      <right/>
      <top style="medium">
        <color theme="1"/>
      </top>
      <bottom/>
      <diagonal/>
    </border>
    <border>
      <left style="dashed">
        <color theme="1"/>
      </left>
      <right style="dashed">
        <color theme="1"/>
      </right>
      <top style="medium">
        <color theme="1"/>
      </top>
      <bottom style="dashed">
        <color theme="1"/>
      </bottom>
      <diagonal/>
    </border>
    <border>
      <left style="medium">
        <color theme="1"/>
      </left>
      <right style="medium">
        <color theme="1"/>
      </right>
      <top style="medium">
        <color theme="1"/>
      </top>
      <bottom style="dashed">
        <color theme="1"/>
      </bottom>
      <diagonal/>
    </border>
    <border>
      <left style="dashed">
        <color theme="1"/>
      </left>
      <right/>
      <top style="medium">
        <color theme="1"/>
      </top>
      <bottom style="dashed">
        <color theme="1"/>
      </bottom>
      <diagonal/>
    </border>
    <border>
      <left style="dashed">
        <color theme="1"/>
      </left>
      <right style="medium">
        <color theme="1"/>
      </right>
      <top style="medium">
        <color theme="1"/>
      </top>
      <bottom style="medium">
        <color theme="1"/>
      </bottom>
      <diagonal/>
    </border>
    <border>
      <left style="medium">
        <color theme="1"/>
      </left>
      <right style="dashed">
        <color theme="1"/>
      </right>
      <top style="medium">
        <color theme="1"/>
      </top>
      <bottom style="medium">
        <color theme="1"/>
      </bottom>
      <diagonal/>
    </border>
    <border>
      <left style="dashed">
        <color theme="1"/>
      </left>
      <right style="dashed">
        <color theme="1"/>
      </right>
      <top style="medium">
        <color theme="1"/>
      </top>
      <bottom style="medium">
        <color theme="1"/>
      </bottom>
      <diagonal/>
    </border>
    <border>
      <left style="medium">
        <color theme="1"/>
      </left>
      <right/>
      <top style="dashed">
        <color theme="1"/>
      </top>
      <bottom style="dashed">
        <color theme="1"/>
      </bottom>
      <diagonal/>
    </border>
    <border>
      <left style="medium">
        <color theme="1"/>
      </left>
      <right/>
      <top/>
      <bottom style="dashed">
        <color theme="1"/>
      </bottom>
      <diagonal/>
    </border>
    <border>
      <left style="medium">
        <color theme="1"/>
      </left>
      <right/>
      <top style="medium">
        <color theme="1"/>
      </top>
      <bottom style="dashed">
        <color theme="1"/>
      </bottom>
      <diagonal/>
    </border>
    <border>
      <left/>
      <right/>
      <top style="medium">
        <color theme="1"/>
      </top>
      <bottom style="dashed">
        <color theme="1"/>
      </bottom>
      <diagonal/>
    </border>
    <border>
      <left/>
      <right style="medium">
        <color theme="1"/>
      </right>
      <top style="medium">
        <color theme="1"/>
      </top>
      <bottom style="dashed">
        <color theme="1"/>
      </bottom>
      <diagonal/>
    </border>
    <border>
      <left style="medium">
        <color theme="1"/>
      </left>
      <right style="dashed">
        <color theme="1"/>
      </right>
      <top style="dashed">
        <color theme="1"/>
      </top>
      <bottom/>
      <diagonal/>
    </border>
    <border>
      <left/>
      <right/>
      <top style="dashed">
        <color theme="1"/>
      </top>
      <bottom style="medium">
        <color theme="1"/>
      </bottom>
      <diagonal/>
    </border>
    <border>
      <left style="medium">
        <color indexed="64"/>
      </left>
      <right style="dotted">
        <color indexed="64"/>
      </right>
      <top style="medium">
        <color indexed="64"/>
      </top>
      <bottom style="dotted">
        <color indexed="64"/>
      </bottom>
      <diagonal/>
    </border>
    <border>
      <left style="dotted">
        <color indexed="64"/>
      </left>
      <right style="dotted">
        <color indexed="64"/>
      </right>
      <top style="medium">
        <color indexed="64"/>
      </top>
      <bottom style="dotted">
        <color indexed="64"/>
      </bottom>
      <diagonal/>
    </border>
    <border>
      <left style="dotted">
        <color indexed="64"/>
      </left>
      <right style="medium">
        <color indexed="64"/>
      </right>
      <top style="medium">
        <color indexed="64"/>
      </top>
      <bottom style="dotted">
        <color indexed="64"/>
      </bottom>
      <diagonal/>
    </border>
    <border>
      <left style="medium">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medium">
        <color indexed="64"/>
      </right>
      <top style="dotted">
        <color indexed="64"/>
      </top>
      <bottom style="dotted">
        <color indexed="64"/>
      </bottom>
      <diagonal/>
    </border>
    <border>
      <left style="medium">
        <color indexed="64"/>
      </left>
      <right style="dotted">
        <color indexed="64"/>
      </right>
      <top style="dotted">
        <color indexed="64"/>
      </top>
      <bottom style="medium">
        <color indexed="64"/>
      </bottom>
      <diagonal/>
    </border>
    <border>
      <left style="dotted">
        <color indexed="64"/>
      </left>
      <right style="dotted">
        <color indexed="64"/>
      </right>
      <top style="dotted">
        <color indexed="64"/>
      </top>
      <bottom style="medium">
        <color indexed="64"/>
      </bottom>
      <diagonal/>
    </border>
    <border>
      <left style="dotted">
        <color indexed="64"/>
      </left>
      <right style="medium">
        <color indexed="64"/>
      </right>
      <top style="dotted">
        <color indexed="64"/>
      </top>
      <bottom style="medium">
        <color indexed="64"/>
      </bottom>
      <diagonal/>
    </border>
    <border>
      <left/>
      <right style="medium">
        <color indexed="64"/>
      </right>
      <top style="medium">
        <color indexed="64"/>
      </top>
      <bottom/>
      <diagonal/>
    </border>
    <border>
      <left style="medium">
        <color theme="1"/>
      </left>
      <right style="medium">
        <color theme="1"/>
      </right>
      <top style="dashed">
        <color theme="1"/>
      </top>
      <bottom/>
      <diagonal/>
    </border>
    <border>
      <left style="medium">
        <color indexed="64"/>
      </left>
      <right style="medium">
        <color indexed="64"/>
      </right>
      <top style="medium">
        <color indexed="64"/>
      </top>
      <bottom style="dashed">
        <color theme="1"/>
      </bottom>
      <diagonal/>
    </border>
    <border>
      <left style="medium">
        <color indexed="64"/>
      </left>
      <right style="medium">
        <color indexed="64"/>
      </right>
      <top style="dashed">
        <color theme="1"/>
      </top>
      <bottom style="dashed">
        <color theme="1"/>
      </bottom>
      <diagonal/>
    </border>
    <border>
      <left style="medium">
        <color indexed="64"/>
      </left>
      <right style="medium">
        <color indexed="64"/>
      </right>
      <top style="dashed">
        <color theme="1"/>
      </top>
      <bottom style="medium">
        <color indexed="64"/>
      </bottom>
      <diagonal/>
    </border>
    <border>
      <left style="dotted">
        <color theme="1"/>
      </left>
      <right style="dotted">
        <color theme="1"/>
      </right>
      <top style="medium">
        <color theme="1"/>
      </top>
      <bottom style="dotted">
        <color theme="1"/>
      </bottom>
      <diagonal/>
    </border>
    <border>
      <left style="dotted">
        <color theme="1"/>
      </left>
      <right style="medium">
        <color theme="1"/>
      </right>
      <top style="medium">
        <color theme="1"/>
      </top>
      <bottom style="dotted">
        <color theme="1"/>
      </bottom>
      <diagonal/>
    </border>
    <border>
      <left style="dotted">
        <color theme="1"/>
      </left>
      <right style="dotted">
        <color theme="1"/>
      </right>
      <top style="dotted">
        <color theme="1"/>
      </top>
      <bottom style="dotted">
        <color theme="1"/>
      </bottom>
      <diagonal/>
    </border>
    <border>
      <left style="dotted">
        <color theme="1"/>
      </left>
      <right style="medium">
        <color theme="1"/>
      </right>
      <top style="dotted">
        <color theme="1"/>
      </top>
      <bottom style="dotted">
        <color theme="1"/>
      </bottom>
      <diagonal/>
    </border>
    <border>
      <left style="dotted">
        <color theme="1"/>
      </left>
      <right style="dotted">
        <color theme="1"/>
      </right>
      <top style="dotted">
        <color theme="1"/>
      </top>
      <bottom style="medium">
        <color theme="1"/>
      </bottom>
      <diagonal/>
    </border>
    <border>
      <left style="dotted">
        <color theme="1"/>
      </left>
      <right style="medium">
        <color theme="1"/>
      </right>
      <top style="dotted">
        <color theme="1"/>
      </top>
      <bottom style="medium">
        <color theme="1"/>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
      <left/>
      <right/>
      <top style="medium">
        <color rgb="FFE36C0A"/>
      </top>
      <bottom style="medium">
        <color indexed="64"/>
      </bottom>
      <diagonal/>
    </border>
    <border>
      <left/>
      <right style="medium">
        <color indexed="64"/>
      </right>
      <top style="dashed">
        <color indexed="64"/>
      </top>
      <bottom style="medium">
        <color indexed="64"/>
      </bottom>
      <diagonal/>
    </border>
    <border>
      <left style="dashed">
        <color indexed="64"/>
      </left>
      <right/>
      <top style="dashed">
        <color indexed="64"/>
      </top>
      <bottom style="medium">
        <color indexed="64"/>
      </bottom>
      <diagonal/>
    </border>
    <border>
      <left style="medium">
        <color indexed="64"/>
      </left>
      <right style="dashed">
        <color theme="1"/>
      </right>
      <top style="medium">
        <color indexed="64"/>
      </top>
      <bottom style="dashed">
        <color theme="1"/>
      </bottom>
      <diagonal/>
    </border>
    <border>
      <left style="dashed">
        <color theme="1"/>
      </left>
      <right style="medium">
        <color indexed="64"/>
      </right>
      <top style="medium">
        <color indexed="64"/>
      </top>
      <bottom style="dashed">
        <color theme="1"/>
      </bottom>
      <diagonal/>
    </border>
    <border>
      <left style="medium">
        <color indexed="64"/>
      </left>
      <right style="dashed">
        <color theme="1"/>
      </right>
      <top style="dashed">
        <color theme="1"/>
      </top>
      <bottom style="dashed">
        <color theme="1"/>
      </bottom>
      <diagonal/>
    </border>
    <border>
      <left style="dashed">
        <color theme="1"/>
      </left>
      <right style="medium">
        <color indexed="64"/>
      </right>
      <top style="dashed">
        <color theme="1"/>
      </top>
      <bottom style="dashed">
        <color theme="1"/>
      </bottom>
      <diagonal/>
    </border>
    <border>
      <left style="medium">
        <color indexed="64"/>
      </left>
      <right style="dashed">
        <color theme="1"/>
      </right>
      <top style="dashed">
        <color theme="1"/>
      </top>
      <bottom style="medium">
        <color indexed="64"/>
      </bottom>
      <diagonal/>
    </border>
    <border>
      <left style="dashed">
        <color theme="1"/>
      </left>
      <right style="medium">
        <color indexed="64"/>
      </right>
      <top style="dashed">
        <color theme="1"/>
      </top>
      <bottom style="medium">
        <color indexed="64"/>
      </bottom>
      <diagonal/>
    </border>
    <border>
      <left style="medium">
        <color indexed="64"/>
      </left>
      <right style="dashed">
        <color theme="1"/>
      </right>
      <top style="medium">
        <color indexed="64"/>
      </top>
      <bottom/>
      <diagonal/>
    </border>
    <border>
      <left style="medium">
        <color indexed="64"/>
      </left>
      <right style="dashed">
        <color theme="1"/>
      </right>
      <top/>
      <bottom/>
      <diagonal/>
    </border>
    <border>
      <left style="medium">
        <color indexed="64"/>
      </left>
      <right style="dashed">
        <color theme="1"/>
      </right>
      <top/>
      <bottom style="medium">
        <color indexed="64"/>
      </bottom>
      <diagonal/>
    </border>
    <border>
      <left style="medium">
        <color indexed="64"/>
      </left>
      <right style="dotted">
        <color theme="1"/>
      </right>
      <top style="dotted">
        <color theme="1"/>
      </top>
      <bottom style="dotted">
        <color theme="1"/>
      </bottom>
      <diagonal/>
    </border>
    <border>
      <left style="dotted">
        <color theme="1"/>
      </left>
      <right style="medium">
        <color indexed="64"/>
      </right>
      <top style="dotted">
        <color theme="1"/>
      </top>
      <bottom style="dotted">
        <color theme="1"/>
      </bottom>
      <diagonal/>
    </border>
    <border>
      <left style="medium">
        <color theme="1"/>
      </left>
      <right/>
      <top style="dashed">
        <color theme="1"/>
      </top>
      <bottom style="medium">
        <color theme="1"/>
      </bottom>
      <diagonal/>
    </border>
    <border>
      <left style="medium">
        <color indexed="64"/>
      </left>
      <right style="dotted">
        <color theme="1"/>
      </right>
      <top style="dotted">
        <color theme="1"/>
      </top>
      <bottom style="medium">
        <color indexed="64"/>
      </bottom>
      <diagonal/>
    </border>
    <border>
      <left style="dotted">
        <color theme="1"/>
      </left>
      <right/>
      <top style="dotted">
        <color theme="1"/>
      </top>
      <bottom style="medium">
        <color indexed="64"/>
      </bottom>
      <diagonal/>
    </border>
    <border>
      <left style="medium">
        <color indexed="64"/>
      </left>
      <right style="medium">
        <color indexed="64"/>
      </right>
      <top style="dotted">
        <color theme="1"/>
      </top>
      <bottom style="medium">
        <color indexed="64"/>
      </bottom>
      <diagonal/>
    </border>
    <border>
      <left style="dashed">
        <color theme="1"/>
      </left>
      <right style="dashed">
        <color theme="1"/>
      </right>
      <top style="medium">
        <color indexed="64"/>
      </top>
      <bottom style="dashed">
        <color theme="1"/>
      </bottom>
      <diagonal/>
    </border>
    <border>
      <left style="dashed">
        <color theme="1"/>
      </left>
      <right style="dashed">
        <color theme="1"/>
      </right>
      <top style="dashed">
        <color theme="1"/>
      </top>
      <bottom style="medium">
        <color indexed="64"/>
      </bottom>
      <diagonal/>
    </border>
    <border>
      <left/>
      <right style="medium">
        <color theme="1"/>
      </right>
      <top style="medium">
        <color theme="1"/>
      </top>
      <bottom/>
      <diagonal/>
    </border>
    <border>
      <left style="medium">
        <color indexed="64"/>
      </left>
      <right style="medium">
        <color indexed="64"/>
      </right>
      <top/>
      <bottom style="dashed">
        <color theme="1"/>
      </bottom>
      <diagonal/>
    </border>
    <border>
      <left style="medium">
        <color indexed="64"/>
      </left>
      <right style="dotted">
        <color indexed="64"/>
      </right>
      <top/>
      <bottom style="dotted">
        <color indexed="64"/>
      </bottom>
      <diagonal/>
    </border>
    <border>
      <left style="dotted">
        <color indexed="64"/>
      </left>
      <right style="dotted">
        <color indexed="64"/>
      </right>
      <top/>
      <bottom style="dotted">
        <color indexed="64"/>
      </bottom>
      <diagonal/>
    </border>
    <border>
      <left style="dotted">
        <color indexed="64"/>
      </left>
      <right style="medium">
        <color indexed="64"/>
      </right>
      <top/>
      <bottom style="dotted">
        <color indexed="64"/>
      </bottom>
      <diagonal/>
    </border>
    <border>
      <left style="dotted">
        <color indexed="64"/>
      </left>
      <right/>
      <top style="dotted">
        <color indexed="64"/>
      </top>
      <bottom style="medium">
        <color indexed="64"/>
      </bottom>
      <diagonal/>
    </border>
    <border>
      <left style="dotted">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theme="1"/>
      </left>
      <right style="medium">
        <color theme="1"/>
      </right>
      <top style="medium">
        <color theme="1"/>
      </top>
      <bottom/>
      <diagonal/>
    </border>
    <border>
      <left style="medium">
        <color theme="1"/>
      </left>
      <right style="medium">
        <color theme="1"/>
      </right>
      <top/>
      <bottom style="medium">
        <color indexed="64"/>
      </bottom>
      <diagonal/>
    </border>
    <border>
      <left/>
      <right style="dashed">
        <color theme="1"/>
      </right>
      <top/>
      <bottom style="medium">
        <color indexed="64"/>
      </bottom>
      <diagonal/>
    </border>
    <border>
      <left style="medium">
        <color indexed="64"/>
      </left>
      <right/>
      <top style="dashed">
        <color theme="1"/>
      </top>
      <bottom style="dashed">
        <color theme="1"/>
      </bottom>
      <diagonal/>
    </border>
    <border>
      <left style="medium">
        <color theme="1"/>
      </left>
      <right style="dashed">
        <color theme="1"/>
      </right>
      <top style="medium">
        <color theme="1"/>
      </top>
      <bottom/>
      <diagonal/>
    </border>
    <border>
      <left/>
      <right style="dashed">
        <color theme="1"/>
      </right>
      <top style="medium">
        <color theme="1"/>
      </top>
      <bottom/>
      <diagonal/>
    </border>
    <border>
      <left style="dashed">
        <color theme="1"/>
      </left>
      <right style="dashed">
        <color theme="1"/>
      </right>
      <top style="medium">
        <color theme="1"/>
      </top>
      <bottom/>
      <diagonal/>
    </border>
    <border>
      <left style="medium">
        <color theme="1"/>
      </left>
      <right style="dashed">
        <color theme="1"/>
      </right>
      <top/>
      <bottom style="medium">
        <color theme="1"/>
      </bottom>
      <diagonal/>
    </border>
    <border>
      <left style="medium">
        <color theme="1"/>
      </left>
      <right/>
      <top style="medium">
        <color theme="1"/>
      </top>
      <bottom/>
      <diagonal/>
    </border>
    <border>
      <left/>
      <right style="medium">
        <color indexed="64"/>
      </right>
      <top style="dashed">
        <color theme="1"/>
      </top>
      <bottom style="dashed">
        <color theme="1"/>
      </bottom>
      <diagonal/>
    </border>
    <border>
      <left style="dashed">
        <color theme="1"/>
      </left>
      <right/>
      <top style="dashed">
        <color theme="1"/>
      </top>
      <bottom style="medium">
        <color indexed="64"/>
      </bottom>
      <diagonal/>
    </border>
    <border>
      <left style="dashed">
        <color theme="1" tint="0.249977111117893"/>
      </left>
      <right/>
      <top style="medium">
        <color theme="1" tint="0.249977111117893"/>
      </top>
      <bottom/>
      <diagonal/>
    </border>
    <border>
      <left style="dashed">
        <color theme="1" tint="0.249977111117893"/>
      </left>
      <right/>
      <top/>
      <bottom style="medium">
        <color theme="1" tint="0.249977111117893"/>
      </bottom>
      <diagonal/>
    </border>
    <border>
      <left style="dashed">
        <color theme="1" tint="0.249977111117893"/>
      </left>
      <right/>
      <top/>
      <bottom style="dashed">
        <color theme="1" tint="0.249977111117893"/>
      </bottom>
      <diagonal/>
    </border>
    <border>
      <left style="dashed">
        <color theme="1" tint="0.249977111117893"/>
      </left>
      <right/>
      <top style="dashed">
        <color theme="1" tint="0.249977111117893"/>
      </top>
      <bottom/>
      <diagonal/>
    </border>
    <border>
      <left style="medium">
        <color indexed="64"/>
      </left>
      <right/>
      <top style="medium">
        <color indexed="64"/>
      </top>
      <bottom style="dashed">
        <color theme="1" tint="0.249977111117893"/>
      </bottom>
      <diagonal/>
    </border>
    <border>
      <left/>
      <right/>
      <top style="medium">
        <color indexed="64"/>
      </top>
      <bottom style="dashed">
        <color theme="1" tint="0.249977111117893"/>
      </bottom>
      <diagonal/>
    </border>
    <border>
      <left/>
      <right style="medium">
        <color indexed="64"/>
      </right>
      <top style="medium">
        <color indexed="64"/>
      </top>
      <bottom style="dashed">
        <color theme="1" tint="0.249977111117893"/>
      </bottom>
      <diagonal/>
    </border>
    <border>
      <left style="dashed">
        <color theme="1"/>
      </left>
      <right style="medium">
        <color indexed="64"/>
      </right>
      <top style="dashed">
        <color theme="1"/>
      </top>
      <bottom style="dashed">
        <color theme="1" tint="0.249977111117893"/>
      </bottom>
      <diagonal/>
    </border>
    <border>
      <left/>
      <right style="medium">
        <color indexed="64"/>
      </right>
      <top/>
      <bottom style="medium">
        <color theme="1" tint="0.249977111117893"/>
      </bottom>
      <diagonal/>
    </border>
    <border>
      <left style="medium">
        <color indexed="64"/>
      </left>
      <right style="dashed">
        <color theme="1"/>
      </right>
      <top style="medium">
        <color theme="1" tint="0.249977111117893"/>
      </top>
      <bottom style="dashed">
        <color theme="1"/>
      </bottom>
      <diagonal/>
    </border>
    <border>
      <left/>
      <right style="medium">
        <color indexed="64"/>
      </right>
      <top style="medium">
        <color theme="1" tint="0.249977111117893"/>
      </top>
      <bottom style="dashed">
        <color theme="1"/>
      </bottom>
      <diagonal/>
    </border>
    <border>
      <left style="medium">
        <color indexed="64"/>
      </left>
      <right style="dashed">
        <color theme="1"/>
      </right>
      <top/>
      <bottom style="dashed">
        <color theme="1" tint="0.249977111117893"/>
      </bottom>
      <diagonal/>
    </border>
    <border>
      <left style="medium">
        <color indexed="64"/>
      </left>
      <right style="dashed">
        <color theme="1"/>
      </right>
      <top style="dashed">
        <color theme="1" tint="0.249977111117893"/>
      </top>
      <bottom/>
      <diagonal/>
    </border>
    <border>
      <left style="dashed">
        <color theme="1"/>
      </left>
      <right/>
      <top style="medium">
        <color indexed="64"/>
      </top>
      <bottom/>
      <diagonal/>
    </border>
    <border>
      <left style="medium">
        <color theme="1"/>
      </left>
      <right style="medium">
        <color theme="1"/>
      </right>
      <top style="medium">
        <color indexed="64"/>
      </top>
      <bottom style="dashed">
        <color theme="1"/>
      </bottom>
      <diagonal/>
    </border>
    <border>
      <left style="medium">
        <color theme="1"/>
      </left>
      <right style="dotted">
        <color theme="1"/>
      </right>
      <top style="medium">
        <color theme="1"/>
      </top>
      <bottom style="dotted">
        <color theme="1"/>
      </bottom>
      <diagonal/>
    </border>
    <border>
      <left style="medium">
        <color theme="1"/>
      </left>
      <right style="dotted">
        <color theme="1"/>
      </right>
      <top style="dotted">
        <color theme="1"/>
      </top>
      <bottom style="dotted">
        <color theme="1"/>
      </bottom>
      <diagonal/>
    </border>
    <border>
      <left style="medium">
        <color theme="1"/>
      </left>
      <right style="dotted">
        <color theme="1"/>
      </right>
      <top style="dotted">
        <color theme="1"/>
      </top>
      <bottom style="medium">
        <color theme="1"/>
      </bottom>
      <diagonal/>
    </border>
    <border>
      <left style="dashed">
        <color theme="1"/>
      </left>
      <right style="dashed">
        <color theme="1"/>
      </right>
      <top/>
      <bottom style="medium">
        <color indexed="64"/>
      </bottom>
      <diagonal/>
    </border>
    <border>
      <left style="dotted">
        <color theme="1"/>
      </left>
      <right style="dashed">
        <color theme="1"/>
      </right>
      <top style="medium">
        <color theme="1"/>
      </top>
      <bottom style="dashed">
        <color theme="1"/>
      </bottom>
      <diagonal/>
    </border>
    <border>
      <left style="dotted">
        <color theme="1"/>
      </left>
      <right style="dashed">
        <color theme="1"/>
      </right>
      <top style="dashed">
        <color theme="1"/>
      </top>
      <bottom style="dashed">
        <color theme="1"/>
      </bottom>
      <diagonal/>
    </border>
    <border>
      <left style="dotted">
        <color theme="1"/>
      </left>
      <right style="dashed">
        <color theme="1"/>
      </right>
      <top style="dashed">
        <color theme="1"/>
      </top>
      <bottom style="medium">
        <color theme="1"/>
      </bottom>
      <diagonal/>
    </border>
    <border>
      <left/>
      <right style="medium">
        <color theme="1"/>
      </right>
      <top style="medium">
        <color indexed="64"/>
      </top>
      <bottom/>
      <diagonal/>
    </border>
    <border>
      <left/>
      <right style="medium">
        <color indexed="64"/>
      </right>
      <top style="dotted">
        <color theme="1"/>
      </top>
      <bottom style="medium">
        <color indexed="64"/>
      </bottom>
      <diagonal/>
    </border>
    <border>
      <left style="medium">
        <color theme="1"/>
      </left>
      <right style="medium">
        <color theme="1"/>
      </right>
      <top/>
      <bottom style="medium">
        <color theme="1"/>
      </bottom>
      <diagonal/>
    </border>
    <border>
      <left style="medium">
        <color indexed="64"/>
      </left>
      <right style="dotted">
        <color theme="1"/>
      </right>
      <top/>
      <bottom style="dotted">
        <color theme="1"/>
      </bottom>
      <diagonal/>
    </border>
    <border>
      <left style="dotted">
        <color theme="1"/>
      </left>
      <right/>
      <top/>
      <bottom style="dotted">
        <color theme="1"/>
      </bottom>
      <diagonal/>
    </border>
    <border>
      <left/>
      <right style="medium">
        <color indexed="64"/>
      </right>
      <top/>
      <bottom style="dotted">
        <color theme="1"/>
      </bottom>
      <diagonal/>
    </border>
    <border>
      <left style="medium">
        <color indexed="64"/>
      </left>
      <right style="medium">
        <color indexed="64"/>
      </right>
      <top/>
      <bottom style="dotted">
        <color theme="1"/>
      </bottom>
      <diagonal/>
    </border>
    <border>
      <left style="dotted">
        <color theme="1"/>
      </left>
      <right style="dotted">
        <color theme="1"/>
      </right>
      <top/>
      <bottom style="dotted">
        <color theme="1"/>
      </bottom>
      <diagonal/>
    </border>
    <border>
      <left style="dashed">
        <color theme="1"/>
      </left>
      <right/>
      <top/>
      <bottom style="medium">
        <color indexed="64"/>
      </bottom>
      <diagonal/>
    </border>
    <border>
      <left/>
      <right style="medium">
        <color theme="1"/>
      </right>
      <top/>
      <bottom style="medium">
        <color indexed="64"/>
      </bottom>
      <diagonal/>
    </border>
    <border>
      <left style="medium">
        <color theme="1"/>
      </left>
      <right style="medium">
        <color theme="1"/>
      </right>
      <top style="dashed">
        <color theme="1"/>
      </top>
      <bottom style="medium">
        <color indexed="64"/>
      </bottom>
      <diagonal/>
    </border>
    <border>
      <left style="medium">
        <color indexed="64"/>
      </left>
      <right style="dashed">
        <color theme="1" tint="0.249977111117893"/>
      </right>
      <top/>
      <bottom/>
      <diagonal/>
    </border>
    <border>
      <left style="medium">
        <color theme="1"/>
      </left>
      <right style="dashed">
        <color theme="1"/>
      </right>
      <top/>
      <bottom/>
      <diagonal/>
    </border>
    <border>
      <left style="medium">
        <color theme="1"/>
      </left>
      <right/>
      <top style="medium">
        <color indexed="64"/>
      </top>
      <bottom style="dashed">
        <color theme="1"/>
      </bottom>
      <diagonal/>
    </border>
    <border>
      <left style="dashed">
        <color theme="1"/>
      </left>
      <right/>
      <top style="medium">
        <color indexed="64"/>
      </top>
      <bottom style="dashed">
        <color theme="1"/>
      </bottom>
      <diagonal/>
    </border>
    <border>
      <left style="medium">
        <color theme="1"/>
      </left>
      <right/>
      <top style="dashed">
        <color theme="1"/>
      </top>
      <bottom style="medium">
        <color indexed="64"/>
      </bottom>
      <diagonal/>
    </border>
    <border>
      <left style="medium">
        <color indexed="64"/>
      </left>
      <right style="dotted">
        <color indexed="64"/>
      </right>
      <top style="dotted">
        <color indexed="64"/>
      </top>
      <bottom/>
      <diagonal/>
    </border>
    <border>
      <left style="dotted">
        <color indexed="64"/>
      </left>
      <right/>
      <top style="dotted">
        <color indexed="64"/>
      </top>
      <bottom/>
      <diagonal/>
    </border>
    <border>
      <left style="dotted">
        <color indexed="64"/>
      </left>
      <right style="dotted">
        <color indexed="64"/>
      </right>
      <top style="dotted">
        <color indexed="64"/>
      </top>
      <bottom/>
      <diagonal/>
    </border>
    <border>
      <left style="dotted">
        <color indexed="64"/>
      </left>
      <right style="medium">
        <color indexed="64"/>
      </right>
      <top style="dotted">
        <color indexed="64"/>
      </top>
      <bottom/>
      <diagonal/>
    </border>
    <border>
      <left style="medium">
        <color indexed="64"/>
      </left>
      <right style="dashed">
        <color theme="1" tint="0.249977111117893"/>
      </right>
      <top/>
      <bottom style="dashed">
        <color indexed="64"/>
      </bottom>
      <diagonal/>
    </border>
    <border>
      <left style="dashed">
        <color theme="1" tint="0.249977111117893"/>
      </left>
      <right style="medium">
        <color indexed="64"/>
      </right>
      <top/>
      <bottom style="dashed">
        <color indexed="64"/>
      </bottom>
      <diagonal/>
    </border>
    <border>
      <left/>
      <right style="dashed">
        <color theme="1" tint="0.249977111117893"/>
      </right>
      <top/>
      <bottom style="dashed">
        <color indexed="64"/>
      </bottom>
      <diagonal/>
    </border>
    <border>
      <left style="medium">
        <color indexed="64"/>
      </left>
      <right style="dotted">
        <color indexed="64"/>
      </right>
      <top style="dotted">
        <color indexed="64"/>
      </top>
      <bottom style="dashed">
        <color indexed="64"/>
      </bottom>
      <diagonal/>
    </border>
    <border>
      <left style="dotted">
        <color indexed="64"/>
      </left>
      <right style="dotted">
        <color indexed="64"/>
      </right>
      <top style="dotted">
        <color indexed="64"/>
      </top>
      <bottom style="dashed">
        <color indexed="64"/>
      </bottom>
      <diagonal/>
    </border>
    <border>
      <left style="dotted">
        <color indexed="64"/>
      </left>
      <right style="medium">
        <color indexed="64"/>
      </right>
      <top style="dotted">
        <color indexed="64"/>
      </top>
      <bottom style="dashed">
        <color indexed="64"/>
      </bottom>
      <diagonal/>
    </border>
    <border>
      <left style="medium">
        <color indexed="64"/>
      </left>
      <right style="dashed">
        <color theme="1" tint="0.249977111117893"/>
      </right>
      <top style="medium">
        <color indexed="64"/>
      </top>
      <bottom/>
      <diagonal/>
    </border>
    <border>
      <left style="dashed">
        <color theme="1" tint="0.249977111117893"/>
      </left>
      <right style="medium">
        <color indexed="64"/>
      </right>
      <top style="medium">
        <color indexed="64"/>
      </top>
      <bottom/>
      <diagonal/>
    </border>
    <border>
      <left style="dashed">
        <color theme="1" tint="0.249977111117893"/>
      </left>
      <right/>
      <top style="medium">
        <color indexed="64"/>
      </top>
      <bottom/>
      <diagonal/>
    </border>
    <border>
      <left style="dashed">
        <color theme="1"/>
      </left>
      <right/>
      <top style="dashed">
        <color theme="1"/>
      </top>
      <bottom/>
      <diagonal/>
    </border>
    <border>
      <left/>
      <right/>
      <top style="dashed">
        <color theme="1"/>
      </top>
      <bottom/>
      <diagonal/>
    </border>
    <border>
      <left style="medium">
        <color theme="1"/>
      </left>
      <right/>
      <top/>
      <bottom/>
      <diagonal/>
    </border>
    <border>
      <left style="medium">
        <color indexed="64"/>
      </left>
      <right/>
      <top style="dotted">
        <color theme="1"/>
      </top>
      <bottom style="medium">
        <color indexed="64"/>
      </bottom>
      <diagonal/>
    </border>
    <border>
      <left style="medium">
        <color theme="1"/>
      </left>
      <right style="medium">
        <color theme="1"/>
      </right>
      <top/>
      <bottom/>
      <diagonal/>
    </border>
    <border>
      <left style="medium">
        <color indexed="64"/>
      </left>
      <right/>
      <top/>
      <bottom style="dotted">
        <color theme="1"/>
      </bottom>
      <diagonal/>
    </border>
    <border>
      <left style="medium">
        <color theme="1"/>
      </left>
      <right style="dotted">
        <color theme="1"/>
      </right>
      <top/>
      <bottom style="dotted">
        <color theme="1"/>
      </bottom>
      <diagonal/>
    </border>
    <border>
      <left style="dotted">
        <color theme="1"/>
      </left>
      <right style="medium">
        <color theme="1"/>
      </right>
      <top/>
      <bottom style="dotted">
        <color theme="1"/>
      </bottom>
      <diagonal/>
    </border>
    <border>
      <left style="dashed">
        <color theme="1"/>
      </left>
      <right style="dashed">
        <color theme="1"/>
      </right>
      <top style="medium">
        <color indexed="64"/>
      </top>
      <bottom/>
      <diagonal/>
    </border>
    <border>
      <left style="dashed">
        <color theme="1"/>
      </left>
      <right style="medium">
        <color indexed="64"/>
      </right>
      <top/>
      <bottom style="dashed">
        <color theme="1"/>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theme="1"/>
      </left>
      <right style="thin">
        <color theme="1"/>
      </right>
      <top style="thin">
        <color theme="1"/>
      </top>
      <bottom style="thin">
        <color theme="1"/>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dashed">
        <color theme="1"/>
      </bottom>
      <diagonal/>
    </border>
    <border>
      <left/>
      <right style="medium">
        <color indexed="64"/>
      </right>
      <top style="dashed">
        <color theme="1"/>
      </top>
      <bottom style="medium">
        <color indexed="64"/>
      </bottom>
      <diagonal/>
    </border>
    <border>
      <left/>
      <right style="medium">
        <color indexed="64"/>
      </right>
      <top style="medium">
        <color indexed="64"/>
      </top>
      <bottom style="dotted">
        <color theme="1"/>
      </bottom>
      <diagonal/>
    </border>
    <border>
      <left/>
      <right style="medium">
        <color indexed="64"/>
      </right>
      <top style="dotted">
        <color theme="1"/>
      </top>
      <bottom/>
      <diagonal/>
    </border>
    <border>
      <left/>
      <right/>
      <top style="medium">
        <color indexed="64"/>
      </top>
      <bottom style="dotted">
        <color theme="1"/>
      </bottom>
      <diagonal/>
    </border>
    <border>
      <left/>
      <right/>
      <top style="dotted">
        <color theme="1"/>
      </top>
      <bottom style="dotted">
        <color theme="1"/>
      </bottom>
      <diagonal/>
    </border>
    <border>
      <left style="dotted">
        <color theme="1"/>
      </left>
      <right style="dotted">
        <color theme="1"/>
      </right>
      <top style="dotted">
        <color indexed="64"/>
      </top>
      <bottom/>
      <diagonal/>
    </border>
    <border>
      <left style="dotted">
        <color theme="1"/>
      </left>
      <right style="dotted">
        <color theme="1"/>
      </right>
      <top/>
      <bottom/>
      <diagonal/>
    </border>
    <border>
      <left style="dotted">
        <color theme="1"/>
      </left>
      <right style="dotted">
        <color theme="1"/>
      </right>
      <top/>
      <bottom style="medium">
        <color indexed="64"/>
      </bottom>
      <diagonal/>
    </border>
    <border>
      <left style="dashed">
        <color theme="1" tint="0.249977111117893"/>
      </left>
      <right/>
      <top style="dashed">
        <color theme="1" tint="0.249977111117893"/>
      </top>
      <bottom style="medium">
        <color indexed="64"/>
      </bottom>
      <diagonal/>
    </border>
    <border>
      <left style="dashed">
        <color theme="1" tint="0.249977111117893"/>
      </left>
      <right style="dashed">
        <color theme="1" tint="0.249977111117893"/>
      </right>
      <top style="dashed">
        <color theme="1" tint="0.249977111117893"/>
      </top>
      <bottom style="medium">
        <color indexed="64"/>
      </bottom>
      <diagonal/>
    </border>
    <border>
      <left style="medium">
        <color indexed="64"/>
      </left>
      <right/>
      <top style="dashed">
        <color theme="1" tint="0.249977111117893"/>
      </top>
      <bottom/>
      <diagonal/>
    </border>
    <border>
      <left style="medium">
        <color indexed="64"/>
      </left>
      <right/>
      <top style="dashed">
        <color theme="1" tint="0.249977111117893"/>
      </top>
      <bottom style="medium">
        <color indexed="64"/>
      </bottom>
      <diagonal/>
    </border>
    <border>
      <left style="dashed">
        <color theme="1"/>
      </left>
      <right style="dashed">
        <color theme="1"/>
      </right>
      <top style="hair">
        <color indexed="64"/>
      </top>
      <bottom style="dashed">
        <color theme="1"/>
      </bottom>
      <diagonal/>
    </border>
    <border>
      <left style="medium">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medium">
        <color indexed="64"/>
      </bottom>
      <diagonal/>
    </border>
    <border>
      <left style="dashed">
        <color indexed="64"/>
      </left>
      <right style="dashed">
        <color indexed="64"/>
      </right>
      <top style="dashed">
        <color indexed="64"/>
      </top>
      <bottom style="dashed">
        <color indexed="64"/>
      </bottom>
      <diagonal/>
    </border>
    <border>
      <left/>
      <right style="dotted">
        <color indexed="64"/>
      </right>
      <top style="medium">
        <color indexed="64"/>
      </top>
      <bottom style="dotted">
        <color indexed="64"/>
      </bottom>
      <diagonal/>
    </border>
    <border>
      <left/>
      <right style="dotted">
        <color indexed="64"/>
      </right>
      <top style="dotted">
        <color indexed="64"/>
      </top>
      <bottom style="medium">
        <color indexed="64"/>
      </bottom>
      <diagonal/>
    </border>
    <border>
      <left style="medium">
        <color indexed="64"/>
      </left>
      <right/>
      <top style="medium">
        <color indexed="64"/>
      </top>
      <bottom style="dashed">
        <color theme="1"/>
      </bottom>
      <diagonal/>
    </border>
    <border>
      <left style="medium">
        <color indexed="64"/>
      </left>
      <right/>
      <top/>
      <bottom style="dashed">
        <color theme="1"/>
      </bottom>
      <diagonal/>
    </border>
    <border>
      <left style="medium">
        <color indexed="64"/>
      </left>
      <right/>
      <top style="dashed">
        <color theme="1"/>
      </top>
      <bottom/>
      <diagonal/>
    </border>
    <border>
      <left style="dashed">
        <color theme="1"/>
      </left>
      <right style="dashed">
        <color theme="1"/>
      </right>
      <top style="dashed">
        <color theme="1"/>
      </top>
      <bottom style="dotted">
        <color indexed="64"/>
      </bottom>
      <diagonal/>
    </border>
    <border>
      <left/>
      <right style="medium">
        <color indexed="64"/>
      </right>
      <top style="dotted">
        <color theme="1"/>
      </top>
      <bottom style="dotted">
        <color theme="1"/>
      </bottom>
      <diagonal/>
    </border>
    <border>
      <left style="medium">
        <color indexed="64"/>
      </left>
      <right style="dashed">
        <color theme="1"/>
      </right>
      <top style="dashed">
        <color theme="1"/>
      </top>
      <bottom/>
      <diagonal/>
    </border>
    <border>
      <left style="dashed">
        <color theme="1"/>
      </left>
      <right style="dotted">
        <color indexed="64"/>
      </right>
      <top style="dotted">
        <color indexed="64"/>
      </top>
      <bottom style="dashed">
        <color theme="1"/>
      </bottom>
      <diagonal/>
    </border>
    <border>
      <left/>
      <right style="medium">
        <color indexed="64"/>
      </right>
      <top/>
      <bottom style="dashed">
        <color theme="1"/>
      </bottom>
      <diagonal/>
    </border>
    <border>
      <left style="medium">
        <color indexed="64"/>
      </left>
      <right style="dashed">
        <color theme="1"/>
      </right>
      <top style="dotted">
        <color indexed="64"/>
      </top>
      <bottom style="dashed">
        <color theme="1"/>
      </bottom>
      <diagonal/>
    </border>
    <border>
      <left style="dashed">
        <color theme="1"/>
      </left>
      <right style="dotted">
        <color indexed="64"/>
      </right>
      <top style="dashed">
        <color theme="1"/>
      </top>
      <bottom style="dashed">
        <color theme="1"/>
      </bottom>
      <diagonal/>
    </border>
    <border>
      <left style="medium">
        <color indexed="64"/>
      </left>
      <right/>
      <top style="dashed">
        <color theme="1"/>
      </top>
      <bottom style="medium">
        <color indexed="64"/>
      </bottom>
      <diagonal/>
    </border>
    <border>
      <left/>
      <right/>
      <top style="dotted">
        <color indexed="64"/>
      </top>
      <bottom style="medium">
        <color indexed="64"/>
      </bottom>
      <diagonal/>
    </border>
    <border>
      <left style="dashed">
        <color theme="1"/>
      </left>
      <right style="medium">
        <color theme="1"/>
      </right>
      <top style="medium">
        <color theme="1"/>
      </top>
      <bottom/>
      <diagonal/>
    </border>
    <border>
      <left style="medium">
        <color theme="1"/>
      </left>
      <right style="dashed">
        <color theme="1"/>
      </right>
      <top style="medium">
        <color indexed="64"/>
      </top>
      <bottom style="dashed">
        <color theme="1"/>
      </bottom>
      <diagonal/>
    </border>
    <border>
      <left style="medium">
        <color theme="1"/>
      </left>
      <right style="dashed">
        <color theme="1"/>
      </right>
      <top style="dashed">
        <color theme="1"/>
      </top>
      <bottom style="medium">
        <color indexed="64"/>
      </bottom>
      <diagonal/>
    </border>
    <border>
      <left style="dotted">
        <color indexed="64"/>
      </left>
      <right style="medium">
        <color indexed="64"/>
      </right>
      <top style="dotted">
        <color theme="1"/>
      </top>
      <bottom style="dotted">
        <color theme="1"/>
      </bottom>
      <diagonal/>
    </border>
    <border>
      <left/>
      <right style="medium">
        <color indexed="64"/>
      </right>
      <top style="dotted">
        <color indexed="64"/>
      </top>
      <bottom/>
      <diagonal/>
    </border>
    <border>
      <left/>
      <right style="medium">
        <color indexed="64"/>
      </right>
      <top/>
      <bottom style="dotted">
        <color indexed="64"/>
      </bottom>
      <diagonal/>
    </border>
    <border>
      <left/>
      <right style="medium">
        <color theme="1"/>
      </right>
      <top style="dashed">
        <color theme="1"/>
      </top>
      <bottom/>
      <diagonal/>
    </border>
    <border>
      <left/>
      <right style="dotted">
        <color indexed="64"/>
      </right>
      <top/>
      <bottom style="dotted">
        <color indexed="64"/>
      </bottom>
      <diagonal/>
    </border>
    <border>
      <left style="medium">
        <color indexed="64"/>
      </left>
      <right style="dashed">
        <color theme="1" tint="0.249977111117893"/>
      </right>
      <top/>
      <bottom style="medium">
        <color indexed="64"/>
      </bottom>
      <diagonal/>
    </border>
    <border>
      <left style="dashed">
        <color theme="1" tint="0.249977111117893"/>
      </left>
      <right style="medium">
        <color indexed="64"/>
      </right>
      <top/>
      <bottom style="medium">
        <color indexed="64"/>
      </bottom>
      <diagonal/>
    </border>
    <border>
      <left style="dashed">
        <color theme="1" tint="0.249977111117893"/>
      </left>
      <right/>
      <top/>
      <bottom style="medium">
        <color indexed="64"/>
      </bottom>
      <diagonal/>
    </border>
    <border>
      <left style="medium">
        <color theme="1"/>
      </left>
      <right style="dotted">
        <color theme="1"/>
      </right>
      <top style="dashed">
        <color theme="1"/>
      </top>
      <bottom style="dotted">
        <color theme="1"/>
      </bottom>
      <diagonal/>
    </border>
    <border>
      <left style="dotted">
        <color theme="1"/>
      </left>
      <right style="dotted">
        <color theme="1"/>
      </right>
      <top style="dashed">
        <color theme="1"/>
      </top>
      <bottom style="dotted">
        <color theme="1"/>
      </bottom>
      <diagonal/>
    </border>
    <border>
      <left style="dotted">
        <color theme="1"/>
      </left>
      <right style="dotted">
        <color theme="1"/>
      </right>
      <top style="medium">
        <color indexed="64"/>
      </top>
      <bottom style="dotted">
        <color theme="1"/>
      </bottom>
      <diagonal/>
    </border>
    <border>
      <left style="dotted">
        <color theme="1"/>
      </left>
      <right style="dotted">
        <color theme="1"/>
      </right>
      <top style="dotted">
        <color theme="1"/>
      </top>
      <bottom style="medium">
        <color indexed="64"/>
      </bottom>
      <diagonal/>
    </border>
    <border>
      <left style="medium">
        <color indexed="64"/>
      </left>
      <right/>
      <top style="dotted">
        <color theme="1"/>
      </top>
      <bottom style="dotted">
        <color indexed="64"/>
      </bottom>
      <diagonal/>
    </border>
    <border>
      <left/>
      <right style="medium">
        <color indexed="64"/>
      </right>
      <top style="dotted">
        <color theme="1"/>
      </top>
      <bottom style="dotted">
        <color indexed="64"/>
      </bottom>
      <diagonal/>
    </border>
    <border>
      <left style="medium">
        <color indexed="64"/>
      </left>
      <right style="dotted">
        <color indexed="64"/>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style="dotted">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dotted">
        <color indexed="64"/>
      </bottom>
      <diagonal/>
    </border>
    <border>
      <left style="medium">
        <color indexed="64"/>
      </left>
      <right style="dotted">
        <color indexed="64"/>
      </right>
      <top style="medium">
        <color indexed="64"/>
      </top>
      <bottom/>
      <diagonal/>
    </border>
    <border>
      <left style="dotted">
        <color indexed="64"/>
      </left>
      <right style="dotted">
        <color indexed="64"/>
      </right>
      <top style="medium">
        <color indexed="64"/>
      </top>
      <bottom/>
      <diagonal/>
    </border>
    <border>
      <left style="dotted">
        <color indexed="64"/>
      </left>
      <right style="medium">
        <color indexed="64"/>
      </right>
      <top style="medium">
        <color indexed="64"/>
      </top>
      <bottom/>
      <diagonal/>
    </border>
    <border>
      <left style="medium">
        <color indexed="64"/>
      </left>
      <right style="dotted">
        <color indexed="64"/>
      </right>
      <top/>
      <bottom style="medium">
        <color indexed="64"/>
      </bottom>
      <diagonal/>
    </border>
    <border>
      <left style="dotted">
        <color indexed="64"/>
      </left>
      <right style="dotted">
        <color indexed="64"/>
      </right>
      <top/>
      <bottom style="medium">
        <color indexed="64"/>
      </bottom>
      <diagonal/>
    </border>
    <border>
      <left style="dotted">
        <color indexed="64"/>
      </left>
      <right style="medium">
        <color indexed="64"/>
      </right>
      <top/>
      <bottom style="medium">
        <color indexed="64"/>
      </bottom>
      <diagonal/>
    </border>
    <border>
      <left style="dotted">
        <color indexed="64"/>
      </left>
      <right style="dotted">
        <color indexed="64"/>
      </right>
      <top/>
      <bottom/>
      <diagonal/>
    </border>
    <border>
      <left style="dashed">
        <color theme="1"/>
      </left>
      <right style="dashed">
        <color theme="1"/>
      </right>
      <top style="dotted">
        <color indexed="64"/>
      </top>
      <bottom style="dotted">
        <color indexed="64"/>
      </bottom>
      <diagonal/>
    </border>
    <border>
      <left style="medium">
        <color theme="1"/>
      </left>
      <right style="dotted">
        <color theme="1"/>
      </right>
      <top style="dotted">
        <color theme="1"/>
      </top>
      <bottom/>
      <diagonal/>
    </border>
    <border>
      <left style="medium">
        <color theme="1"/>
      </left>
      <right style="dotted">
        <color theme="1"/>
      </right>
      <top/>
      <bottom/>
      <diagonal/>
    </border>
    <border>
      <left style="dotted">
        <color theme="1"/>
      </left>
      <right style="dotted">
        <color theme="1"/>
      </right>
      <top style="dotted">
        <color theme="1"/>
      </top>
      <bottom/>
      <diagonal/>
    </border>
    <border>
      <left style="medium">
        <color indexed="64"/>
      </left>
      <right style="dashed">
        <color theme="1"/>
      </right>
      <top/>
      <bottom style="dashed">
        <color theme="1"/>
      </bottom>
      <diagonal/>
    </border>
    <border>
      <left style="dotted">
        <color theme="1"/>
      </left>
      <right/>
      <top style="dotted">
        <color theme="1"/>
      </top>
      <bottom style="dotted">
        <color theme="1"/>
      </bottom>
      <diagonal/>
    </border>
    <border>
      <left/>
      <right style="dashed">
        <color indexed="64"/>
      </right>
      <top style="medium">
        <color indexed="64"/>
      </top>
      <bottom style="dotted">
        <color theme="1"/>
      </bottom>
      <diagonal/>
    </border>
    <border>
      <left/>
      <right style="dashed">
        <color indexed="64"/>
      </right>
      <top style="dotted">
        <color indexed="64"/>
      </top>
      <bottom/>
      <diagonal/>
    </border>
    <border>
      <left/>
      <right style="dashed">
        <color indexed="64"/>
      </right>
      <top/>
      <bottom style="dotted">
        <color indexed="64"/>
      </bottom>
      <diagonal/>
    </border>
    <border>
      <left/>
      <right style="dashed">
        <color indexed="64"/>
      </right>
      <top style="dotted">
        <color indexed="64"/>
      </top>
      <bottom style="dotted">
        <color indexed="64"/>
      </bottom>
      <diagonal/>
    </border>
    <border>
      <left/>
      <right style="dotted">
        <color theme="1"/>
      </right>
      <top style="dotted">
        <color theme="1"/>
      </top>
      <bottom style="dotted">
        <color theme="1"/>
      </bottom>
      <diagonal/>
    </border>
    <border>
      <left style="dashed">
        <color theme="1"/>
      </left>
      <right style="medium">
        <color indexed="64"/>
      </right>
      <top style="dashed">
        <color theme="1"/>
      </top>
      <bottom/>
      <diagonal/>
    </border>
    <border>
      <left style="medium">
        <color indexed="64"/>
      </left>
      <right style="dashed">
        <color theme="1"/>
      </right>
      <top style="dashed">
        <color theme="1"/>
      </top>
      <bottom style="medium">
        <color theme="1"/>
      </bottom>
      <diagonal/>
    </border>
    <border>
      <left style="dashed">
        <color theme="1"/>
      </left>
      <right style="medium">
        <color indexed="64"/>
      </right>
      <top style="dashed">
        <color theme="1"/>
      </top>
      <bottom style="medium">
        <color theme="1"/>
      </bottom>
      <diagonal/>
    </border>
    <border>
      <left style="medium">
        <color indexed="64"/>
      </left>
      <right/>
      <top style="dotted">
        <color theme="1"/>
      </top>
      <bottom style="dotted">
        <color theme="1"/>
      </bottom>
      <diagonal/>
    </border>
  </borders>
  <cellStyleXfs count="6">
    <xf numFmtId="0" fontId="0" fillId="0" borderId="0"/>
    <xf numFmtId="0" fontId="14" fillId="0" borderId="0" applyNumberFormat="0" applyFill="0" applyBorder="0" applyAlignment="0" applyProtection="0"/>
    <xf numFmtId="0" fontId="55" fillId="0" borderId="0"/>
    <xf numFmtId="0" fontId="55" fillId="0" borderId="0"/>
    <xf numFmtId="0" fontId="55" fillId="0" borderId="0"/>
    <xf numFmtId="9" fontId="55" fillId="0" borderId="0" applyFont="0" applyFill="0" applyBorder="0" applyAlignment="0" applyProtection="0"/>
  </cellStyleXfs>
  <cellXfs count="1545">
    <xf numFmtId="0" fontId="0" fillId="0" borderId="0" xfId="0"/>
    <xf numFmtId="0" fontId="8" fillId="0" borderId="0" xfId="0" applyFont="1"/>
    <xf numFmtId="0" fontId="28" fillId="0" borderId="0" xfId="0" applyFont="1"/>
    <xf numFmtId="0" fontId="8" fillId="0" borderId="0" xfId="0" applyFont="1" applyAlignment="1">
      <alignment horizontal="center"/>
    </xf>
    <xf numFmtId="0" fontId="8" fillId="3" borderId="0" xfId="0" applyFont="1" applyFill="1"/>
    <xf numFmtId="0" fontId="24" fillId="3" borderId="0" xfId="0" applyFont="1" applyFill="1"/>
    <xf numFmtId="0" fontId="25" fillId="3" borderId="0" xfId="0" applyFont="1" applyFill="1" applyAlignment="1">
      <alignment vertical="center" wrapText="1"/>
    </xf>
    <xf numFmtId="2" fontId="26" fillId="3" borderId="0" xfId="0" applyNumberFormat="1" applyFont="1" applyFill="1"/>
    <xf numFmtId="0" fontId="31" fillId="5" borderId="8" xfId="1" applyFont="1" applyFill="1" applyBorder="1" applyAlignment="1">
      <alignment horizontal="center" vertical="center"/>
    </xf>
    <xf numFmtId="0" fontId="17" fillId="5" borderId="18" xfId="0" applyFont="1" applyFill="1" applyBorder="1" applyAlignment="1">
      <alignment horizontal="center"/>
    </xf>
    <xf numFmtId="0" fontId="32" fillId="3" borderId="18" xfId="1" applyFont="1" applyFill="1" applyBorder="1" applyAlignment="1">
      <alignment horizontal="center" vertical="center"/>
    </xf>
    <xf numFmtId="0" fontId="17" fillId="5" borderId="18" xfId="0" applyFont="1" applyFill="1" applyBorder="1"/>
    <xf numFmtId="0" fontId="17" fillId="5" borderId="18" xfId="0" applyFont="1" applyFill="1" applyBorder="1" applyAlignment="1">
      <alignment horizontal="center" vertical="center"/>
    </xf>
    <xf numFmtId="0" fontId="13" fillId="3" borderId="18" xfId="0" applyFont="1" applyFill="1" applyBorder="1" applyAlignment="1">
      <alignment horizontal="center" vertical="center"/>
    </xf>
    <xf numFmtId="0" fontId="8" fillId="6" borderId="14" xfId="0" applyFont="1" applyFill="1" applyBorder="1"/>
    <xf numFmtId="0" fontId="8" fillId="6" borderId="16" xfId="0" applyFont="1" applyFill="1" applyBorder="1" applyAlignment="1">
      <alignment horizontal="center"/>
    </xf>
    <xf numFmtId="0" fontId="34" fillId="4" borderId="9" xfId="0" applyFont="1" applyFill="1" applyBorder="1" applyAlignment="1">
      <alignment horizontal="center" vertical="center"/>
    </xf>
    <xf numFmtId="0" fontId="12" fillId="4" borderId="10" xfId="0" applyFont="1" applyFill="1" applyBorder="1" applyAlignment="1">
      <alignment horizontal="center" vertical="center"/>
    </xf>
    <xf numFmtId="0" fontId="38" fillId="4" borderId="9" xfId="0" applyFont="1" applyFill="1" applyBorder="1" applyAlignment="1">
      <alignment horizontal="center" vertical="center"/>
    </xf>
    <xf numFmtId="0" fontId="38" fillId="4" borderId="10" xfId="0" applyFont="1" applyFill="1" applyBorder="1" applyAlignment="1">
      <alignment horizontal="center" vertical="center"/>
    </xf>
    <xf numFmtId="0" fontId="0" fillId="2" borderId="0" xfId="0" applyFill="1"/>
    <xf numFmtId="0" fontId="14" fillId="2" borderId="0" xfId="1" applyFill="1" applyBorder="1" applyAlignment="1">
      <alignment horizontal="center" vertical="center"/>
    </xf>
    <xf numFmtId="0" fontId="32" fillId="2" borderId="0" xfId="1" applyFont="1" applyFill="1" applyBorder="1" applyAlignment="1">
      <alignment horizontal="center" vertical="center"/>
    </xf>
    <xf numFmtId="0" fontId="1" fillId="2" borderId="0" xfId="0" applyFont="1" applyFill="1" applyAlignment="1">
      <alignment vertical="center"/>
    </xf>
    <xf numFmtId="0" fontId="1" fillId="2" borderId="0" xfId="0" applyFont="1" applyFill="1" applyAlignment="1">
      <alignment horizontal="right" vertical="center"/>
    </xf>
    <xf numFmtId="0" fontId="0" fillId="7" borderId="0" xfId="0" applyFill="1"/>
    <xf numFmtId="0" fontId="13" fillId="7" borderId="0" xfId="0" applyFont="1" applyFill="1" applyAlignment="1">
      <alignment vertical="center"/>
    </xf>
    <xf numFmtId="0" fontId="32" fillId="2" borderId="0" xfId="1" applyFont="1" applyFill="1" applyBorder="1" applyAlignment="1">
      <alignment horizontal="right" vertical="center"/>
    </xf>
    <xf numFmtId="0" fontId="14" fillId="2" borderId="0" xfId="1" applyFill="1" applyBorder="1" applyAlignment="1">
      <alignment horizontal="right" vertical="center"/>
    </xf>
    <xf numFmtId="0" fontId="33" fillId="3" borderId="18" xfId="1" applyFont="1" applyFill="1" applyBorder="1" applyAlignment="1">
      <alignment vertical="center"/>
    </xf>
    <xf numFmtId="0" fontId="31" fillId="5" borderId="18" xfId="1" applyFont="1" applyFill="1" applyBorder="1" applyAlignment="1">
      <alignment horizontal="center" vertical="center"/>
    </xf>
    <xf numFmtId="0" fontId="19" fillId="5" borderId="18" xfId="0" applyFont="1" applyFill="1" applyBorder="1" applyAlignment="1">
      <alignment horizontal="center" vertical="center"/>
    </xf>
    <xf numFmtId="0" fontId="1" fillId="0" borderId="0" xfId="0" applyFont="1" applyAlignment="1">
      <alignment vertical="center"/>
    </xf>
    <xf numFmtId="0" fontId="21" fillId="2" borderId="0" xfId="0" applyFont="1" applyFill="1" applyAlignment="1">
      <alignment vertical="center" wrapText="1"/>
    </xf>
    <xf numFmtId="0" fontId="5" fillId="2" borderId="0" xfId="0" applyFont="1" applyFill="1" applyAlignment="1">
      <alignment horizontal="center" vertical="top" wrapText="1"/>
    </xf>
    <xf numFmtId="0" fontId="17" fillId="7" borderId="0" xfId="0" applyFont="1" applyFill="1"/>
    <xf numFmtId="0" fontId="0" fillId="7" borderId="0" xfId="0" applyFill="1" applyAlignment="1">
      <alignment horizontal="center" vertical="center"/>
    </xf>
    <xf numFmtId="0" fontId="8" fillId="2" borderId="0" xfId="0" applyFont="1" applyFill="1"/>
    <xf numFmtId="0" fontId="0" fillId="2" borderId="0" xfId="0" applyFill="1" applyAlignment="1">
      <alignment horizontal="left"/>
    </xf>
    <xf numFmtId="0" fontId="0" fillId="2" borderId="0" xfId="0" applyFill="1" applyAlignment="1">
      <alignment horizontal="center"/>
    </xf>
    <xf numFmtId="0" fontId="8" fillId="2" borderId="0" xfId="0" applyFont="1" applyFill="1" applyAlignment="1">
      <alignment horizontal="center" vertical="center"/>
    </xf>
    <xf numFmtId="0" fontId="17" fillId="2" borderId="0" xfId="0" applyFont="1" applyFill="1"/>
    <xf numFmtId="0" fontId="18" fillId="2" borderId="0" xfId="0" applyFont="1" applyFill="1" applyAlignment="1">
      <alignment horizontal="center" vertical="center" wrapText="1"/>
    </xf>
    <xf numFmtId="0" fontId="0" fillId="2" borderId="0" xfId="0" applyFill="1" applyAlignment="1">
      <alignment horizontal="center" vertical="center"/>
    </xf>
    <xf numFmtId="0" fontId="0" fillId="7" borderId="0" xfId="0" applyFill="1" applyAlignment="1">
      <alignment horizontal="center"/>
    </xf>
    <xf numFmtId="1" fontId="0" fillId="7" borderId="0" xfId="0" applyNumberFormat="1" applyFill="1"/>
    <xf numFmtId="0" fontId="6" fillId="7" borderId="0" xfId="0" applyFont="1" applyFill="1"/>
    <xf numFmtId="0" fontId="6" fillId="2" borderId="0" xfId="0" applyFont="1" applyFill="1"/>
    <xf numFmtId="0" fontId="33" fillId="3" borderId="21" xfId="1" applyFont="1" applyFill="1" applyBorder="1" applyAlignment="1">
      <alignment vertical="center"/>
    </xf>
    <xf numFmtId="0" fontId="39" fillId="2" borderId="0" xfId="0" applyFont="1" applyFill="1"/>
    <xf numFmtId="0" fontId="39" fillId="7" borderId="0" xfId="0" applyFont="1" applyFill="1"/>
    <xf numFmtId="0" fontId="30" fillId="3" borderId="18" xfId="1" applyFont="1" applyFill="1" applyBorder="1" applyAlignment="1">
      <alignment vertical="center"/>
    </xf>
    <xf numFmtId="0" fontId="3" fillId="2" borderId="0" xfId="0" applyFont="1" applyFill="1" applyAlignment="1">
      <alignment horizontal="center" vertical="center" wrapText="1"/>
    </xf>
    <xf numFmtId="0" fontId="1" fillId="2" borderId="0" xfId="0" applyFont="1" applyFill="1" applyAlignment="1">
      <alignment horizontal="center" vertical="center"/>
    </xf>
    <xf numFmtId="0" fontId="7" fillId="2" borderId="0" xfId="0" applyFont="1" applyFill="1" applyAlignment="1">
      <alignment vertical="center" wrapText="1"/>
    </xf>
    <xf numFmtId="0" fontId="42" fillId="2" borderId="0" xfId="1" applyFont="1" applyFill="1" applyBorder="1" applyAlignment="1">
      <alignment horizontal="center" vertical="center" wrapText="1"/>
    </xf>
    <xf numFmtId="0" fontId="12" fillId="4" borderId="22" xfId="0" applyFont="1" applyFill="1" applyBorder="1" applyAlignment="1">
      <alignment horizontal="center" vertical="center"/>
    </xf>
    <xf numFmtId="0" fontId="31" fillId="5" borderId="23" xfId="1" applyFont="1" applyFill="1" applyBorder="1" applyAlignment="1">
      <alignment horizontal="center" vertical="center"/>
    </xf>
    <xf numFmtId="2" fontId="0" fillId="7" borderId="0" xfId="0" applyNumberFormat="1" applyFill="1"/>
    <xf numFmtId="0" fontId="41" fillId="2" borderId="0" xfId="0" applyFont="1" applyFill="1"/>
    <xf numFmtId="0" fontId="41" fillId="7" borderId="0" xfId="0" applyFont="1" applyFill="1"/>
    <xf numFmtId="0" fontId="5" fillId="2" borderId="0" xfId="0" applyFont="1" applyFill="1" applyAlignment="1">
      <alignment vertical="center" wrapText="1"/>
    </xf>
    <xf numFmtId="1" fontId="0" fillId="2" borderId="0" xfId="0" applyNumberFormat="1" applyFill="1"/>
    <xf numFmtId="0" fontId="22" fillId="2" borderId="0" xfId="0" applyFont="1" applyFill="1"/>
    <xf numFmtId="0" fontId="22" fillId="2" borderId="0" xfId="0" applyFont="1" applyFill="1" applyAlignment="1">
      <alignment horizontal="left"/>
    </xf>
    <xf numFmtId="0" fontId="22" fillId="2" borderId="0" xfId="0" applyFont="1" applyFill="1" applyAlignment="1">
      <alignment horizontal="center"/>
    </xf>
    <xf numFmtId="0" fontId="48" fillId="2" borderId="0" xfId="0" applyFont="1" applyFill="1" applyAlignment="1">
      <alignment vertical="center"/>
    </xf>
    <xf numFmtId="0" fontId="45" fillId="2" borderId="0" xfId="0" applyFont="1" applyFill="1" applyAlignment="1">
      <alignment horizontal="center" vertical="center" wrapText="1"/>
    </xf>
    <xf numFmtId="0" fontId="49" fillId="2" borderId="0" xfId="0" applyFont="1" applyFill="1"/>
    <xf numFmtId="1" fontId="17" fillId="2" borderId="0" xfId="0" applyNumberFormat="1" applyFont="1" applyFill="1"/>
    <xf numFmtId="4" fontId="0" fillId="7" borderId="0" xfId="0" applyNumberFormat="1" applyFill="1" applyAlignment="1">
      <alignment horizontal="center" vertical="center"/>
    </xf>
    <xf numFmtId="0" fontId="39" fillId="0" borderId="0" xfId="0" applyFont="1"/>
    <xf numFmtId="0" fontId="0" fillId="5" borderId="0" xfId="0" applyFill="1"/>
    <xf numFmtId="0" fontId="8" fillId="5" borderId="0" xfId="0" applyFont="1" applyFill="1"/>
    <xf numFmtId="0" fontId="17" fillId="5" borderId="0" xfId="0" applyFont="1" applyFill="1"/>
    <xf numFmtId="0" fontId="0" fillId="5" borderId="0" xfId="0" applyFill="1" applyAlignment="1">
      <alignment horizontal="center" vertical="center"/>
    </xf>
    <xf numFmtId="0" fontId="0" fillId="2" borderId="0" xfId="0" applyFill="1" applyAlignment="1">
      <alignment vertical="top" wrapText="1"/>
    </xf>
    <xf numFmtId="0" fontId="6" fillId="2" borderId="0" xfId="0" applyFont="1" applyFill="1" applyAlignment="1">
      <alignment vertical="top" wrapText="1"/>
    </xf>
    <xf numFmtId="0" fontId="22" fillId="7" borderId="0" xfId="0" applyFont="1" applyFill="1"/>
    <xf numFmtId="0" fontId="22" fillId="7" borderId="0" xfId="0" applyFont="1" applyFill="1" applyAlignment="1">
      <alignment horizontal="center" vertical="center"/>
    </xf>
    <xf numFmtId="0" fontId="45" fillId="2" borderId="0" xfId="0" applyFont="1" applyFill="1" applyAlignment="1">
      <alignment horizontal="left" vertical="center"/>
    </xf>
    <xf numFmtId="0" fontId="45" fillId="2" borderId="0" xfId="0" applyFont="1" applyFill="1" applyAlignment="1">
      <alignment horizontal="left" vertical="center" wrapText="1"/>
    </xf>
    <xf numFmtId="0" fontId="30" fillId="3" borderId="18" xfId="1" applyFont="1" applyFill="1" applyBorder="1" applyAlignment="1">
      <alignment horizontal="center" vertical="center"/>
    </xf>
    <xf numFmtId="0" fontId="30" fillId="3" borderId="19" xfId="1" applyFont="1" applyFill="1" applyBorder="1" applyAlignment="1">
      <alignment horizontal="center" vertical="center"/>
    </xf>
    <xf numFmtId="0" fontId="0" fillId="2" borderId="0" xfId="0" applyFill="1" applyAlignment="1">
      <alignment vertical="center"/>
    </xf>
    <xf numFmtId="0" fontId="0" fillId="7" borderId="0" xfId="0" applyFill="1" applyAlignment="1">
      <alignment vertical="center"/>
    </xf>
    <xf numFmtId="0" fontId="14" fillId="3" borderId="18" xfId="1" applyFill="1" applyBorder="1" applyAlignment="1">
      <alignment vertical="center"/>
    </xf>
    <xf numFmtId="3" fontId="0" fillId="7" borderId="0" xfId="0" applyNumberFormat="1" applyFill="1"/>
    <xf numFmtId="9" fontId="17" fillId="5" borderId="0" xfId="0" applyNumberFormat="1" applyFont="1" applyFill="1" applyAlignment="1">
      <alignment horizontal="center"/>
    </xf>
    <xf numFmtId="0" fontId="8" fillId="3" borderId="18" xfId="0" applyFont="1" applyFill="1" applyBorder="1"/>
    <xf numFmtId="0" fontId="3" fillId="7" borderId="26" xfId="0" applyFont="1" applyFill="1" applyBorder="1" applyAlignment="1">
      <alignment horizontal="center" vertical="center" wrapText="1"/>
    </xf>
    <xf numFmtId="0" fontId="3" fillId="7" borderId="26" xfId="0" applyFont="1" applyFill="1" applyBorder="1" applyAlignment="1">
      <alignment horizontal="center" vertical="center"/>
    </xf>
    <xf numFmtId="0" fontId="3" fillId="2" borderId="27" xfId="0" applyFont="1" applyFill="1" applyBorder="1" applyAlignment="1">
      <alignment horizontal="center" vertical="center" wrapText="1"/>
    </xf>
    <xf numFmtId="0" fontId="6" fillId="7" borderId="0" xfId="0" applyFont="1" applyFill="1" applyAlignment="1">
      <alignment horizontal="center" vertical="center" wrapText="1"/>
    </xf>
    <xf numFmtId="0" fontId="6" fillId="7" borderId="32" xfId="0" applyFont="1" applyFill="1" applyBorder="1" applyAlignment="1">
      <alignment horizontal="center" vertical="center" wrapText="1"/>
    </xf>
    <xf numFmtId="0" fontId="6" fillId="7" borderId="42" xfId="0" applyFont="1" applyFill="1" applyBorder="1" applyAlignment="1">
      <alignment horizontal="center" vertical="center" wrapText="1"/>
    </xf>
    <xf numFmtId="0" fontId="3" fillId="7" borderId="27" xfId="0" applyFont="1" applyFill="1" applyBorder="1" applyAlignment="1">
      <alignment horizontal="center" vertical="center" wrapText="1"/>
    </xf>
    <xf numFmtId="0" fontId="3" fillId="7" borderId="55" xfId="0" applyFont="1" applyFill="1" applyBorder="1" applyAlignment="1">
      <alignment horizontal="center" vertical="center"/>
    </xf>
    <xf numFmtId="0" fontId="3" fillId="2" borderId="57" xfId="0" applyFont="1" applyFill="1" applyBorder="1" applyAlignment="1">
      <alignment horizontal="center" vertical="center" wrapText="1"/>
    </xf>
    <xf numFmtId="0" fontId="3" fillId="7" borderId="56" xfId="0" applyFont="1" applyFill="1" applyBorder="1" applyAlignment="1">
      <alignment horizontal="center" vertical="center"/>
    </xf>
    <xf numFmtId="0" fontId="3" fillId="7" borderId="58" xfId="0" applyFont="1" applyFill="1" applyBorder="1" applyAlignment="1">
      <alignment horizontal="center" vertical="center"/>
    </xf>
    <xf numFmtId="0" fontId="3" fillId="7" borderId="29" xfId="0" quotePrefix="1" applyFont="1" applyFill="1" applyBorder="1" applyAlignment="1">
      <alignment horizontal="center" vertical="center" wrapText="1"/>
    </xf>
    <xf numFmtId="0" fontId="3" fillId="7" borderId="57" xfId="0" quotePrefix="1" applyFont="1" applyFill="1" applyBorder="1" applyAlignment="1">
      <alignment horizontal="center" vertical="center" wrapText="1"/>
    </xf>
    <xf numFmtId="0" fontId="3" fillId="2" borderId="54" xfId="0" applyFont="1" applyFill="1" applyBorder="1" applyAlignment="1">
      <alignment vertical="center" wrapText="1"/>
    </xf>
    <xf numFmtId="0" fontId="3" fillId="2" borderId="58" xfId="0" applyFont="1" applyFill="1" applyBorder="1" applyAlignment="1">
      <alignment horizontal="left" vertical="center" wrapText="1"/>
    </xf>
    <xf numFmtId="0" fontId="0" fillId="2" borderId="62" xfId="0" applyFill="1" applyBorder="1"/>
    <xf numFmtId="0" fontId="43" fillId="2" borderId="76" xfId="0" applyFont="1" applyFill="1" applyBorder="1" applyAlignment="1">
      <alignment horizontal="center" vertical="center" wrapText="1"/>
    </xf>
    <xf numFmtId="0" fontId="50" fillId="2" borderId="72" xfId="0" applyFont="1" applyFill="1" applyBorder="1" applyAlignment="1">
      <alignment vertical="center" wrapText="1"/>
    </xf>
    <xf numFmtId="0" fontId="50" fillId="2" borderId="74" xfId="0" applyFont="1" applyFill="1" applyBorder="1" applyAlignment="1">
      <alignment horizontal="left" vertical="center" wrapText="1"/>
    </xf>
    <xf numFmtId="0" fontId="43" fillId="7" borderId="76" xfId="0" applyFont="1" applyFill="1" applyBorder="1" applyAlignment="1">
      <alignment horizontal="center" vertical="center"/>
    </xf>
    <xf numFmtId="0" fontId="53" fillId="7" borderId="59" xfId="0" applyFont="1" applyFill="1" applyBorder="1" applyAlignment="1">
      <alignment horizontal="center" vertical="center" wrapText="1"/>
    </xf>
    <xf numFmtId="0" fontId="43" fillId="7" borderId="64" xfId="0" applyFont="1" applyFill="1" applyBorder="1" applyAlignment="1">
      <alignment horizontal="center" vertical="center" wrapText="1"/>
    </xf>
    <xf numFmtId="164" fontId="43" fillId="7" borderId="72" xfId="2" applyNumberFormat="1" applyFont="1" applyFill="1" applyBorder="1" applyAlignment="1">
      <alignment horizontal="center" vertical="center" wrapText="1"/>
    </xf>
    <xf numFmtId="0" fontId="45" fillId="7" borderId="80" xfId="0" applyFont="1" applyFill="1" applyBorder="1" applyAlignment="1">
      <alignment horizontal="center" vertical="center"/>
    </xf>
    <xf numFmtId="0" fontId="47" fillId="7" borderId="91" xfId="0" applyFont="1" applyFill="1" applyBorder="1" applyAlignment="1">
      <alignment horizontal="center" vertical="center" wrapText="1"/>
    </xf>
    <xf numFmtId="0" fontId="43" fillId="7" borderId="67" xfId="0" quotePrefix="1" applyFont="1" applyFill="1" applyBorder="1" applyAlignment="1">
      <alignment horizontal="center" vertical="center" wrapText="1"/>
    </xf>
    <xf numFmtId="164" fontId="43" fillId="7" borderId="75" xfId="2" applyNumberFormat="1" applyFont="1" applyFill="1" applyBorder="1" applyAlignment="1">
      <alignment horizontal="center" vertical="center" wrapText="1"/>
    </xf>
    <xf numFmtId="0" fontId="43" fillId="7" borderId="67" xfId="0" applyFont="1" applyFill="1" applyBorder="1" applyAlignment="1">
      <alignment horizontal="center" vertical="center" wrapText="1"/>
    </xf>
    <xf numFmtId="0" fontId="43" fillId="7" borderId="65" xfId="0" applyFont="1" applyFill="1" applyBorder="1" applyAlignment="1">
      <alignment horizontal="center" vertical="center"/>
    </xf>
    <xf numFmtId="165" fontId="43" fillId="7" borderId="72" xfId="2" applyNumberFormat="1" applyFont="1" applyFill="1" applyBorder="1" applyAlignment="1">
      <alignment horizontal="center" vertical="center"/>
    </xf>
    <xf numFmtId="165" fontId="43" fillId="7" borderId="74" xfId="2" applyNumberFormat="1" applyFont="1" applyFill="1" applyBorder="1" applyAlignment="1">
      <alignment horizontal="center" vertical="center"/>
    </xf>
    <xf numFmtId="0" fontId="43" fillId="7" borderId="61" xfId="0" applyFont="1" applyFill="1" applyBorder="1" applyAlignment="1">
      <alignment horizontal="center" vertical="center"/>
    </xf>
    <xf numFmtId="0" fontId="45" fillId="7" borderId="101" xfId="0" applyFont="1" applyFill="1" applyBorder="1" applyAlignment="1">
      <alignment horizontal="center" vertical="center"/>
    </xf>
    <xf numFmtId="0" fontId="43" fillId="7" borderId="61" xfId="0" applyFont="1" applyFill="1" applyBorder="1" applyAlignment="1">
      <alignment horizontal="center" vertical="center" wrapText="1"/>
    </xf>
    <xf numFmtId="0" fontId="45" fillId="7" borderId="77" xfId="0" applyFont="1" applyFill="1" applyBorder="1" applyAlignment="1">
      <alignment horizontal="center" vertical="center"/>
    </xf>
    <xf numFmtId="0" fontId="53" fillId="7" borderId="72" xfId="0" applyFont="1" applyFill="1" applyBorder="1" applyAlignment="1">
      <alignment horizontal="center" vertical="center" wrapText="1"/>
    </xf>
    <xf numFmtId="0" fontId="43" fillId="7" borderId="65" xfId="0" applyFont="1" applyFill="1" applyBorder="1" applyAlignment="1">
      <alignment horizontal="center" vertical="center" wrapText="1"/>
    </xf>
    <xf numFmtId="165" fontId="43" fillId="7" borderId="64" xfId="2" applyNumberFormat="1" applyFont="1" applyFill="1" applyBorder="1" applyAlignment="1">
      <alignment horizontal="center" vertical="center" wrapText="1"/>
    </xf>
    <xf numFmtId="0" fontId="45" fillId="7" borderId="99" xfId="0" applyFont="1" applyFill="1" applyBorder="1" applyAlignment="1">
      <alignment horizontal="center" vertical="center"/>
    </xf>
    <xf numFmtId="0" fontId="47" fillId="7" borderId="72" xfId="0" applyFont="1" applyFill="1" applyBorder="1" applyAlignment="1">
      <alignment horizontal="center" vertical="center" wrapText="1"/>
    </xf>
    <xf numFmtId="165" fontId="43" fillId="7" borderId="62" xfId="2" applyNumberFormat="1" applyFont="1" applyFill="1" applyBorder="1" applyAlignment="1">
      <alignment horizontal="center" vertical="center" wrapText="1"/>
    </xf>
    <xf numFmtId="165" fontId="43" fillId="7" borderId="63" xfId="2" applyNumberFormat="1" applyFont="1" applyFill="1" applyBorder="1" applyAlignment="1">
      <alignment horizontal="center" vertical="center" wrapText="1"/>
    </xf>
    <xf numFmtId="0" fontId="45" fillId="7" borderId="81" xfId="0" applyFont="1" applyFill="1" applyBorder="1" applyAlignment="1">
      <alignment horizontal="center" vertical="center"/>
    </xf>
    <xf numFmtId="0" fontId="53" fillId="7" borderId="75" xfId="0" applyFont="1" applyFill="1" applyBorder="1" applyAlignment="1">
      <alignment horizontal="center" vertical="center" wrapText="1"/>
    </xf>
    <xf numFmtId="165" fontId="43" fillId="7" borderId="66" xfId="2" applyNumberFormat="1" applyFont="1" applyFill="1" applyBorder="1" applyAlignment="1">
      <alignment horizontal="center" vertical="center" wrapText="1"/>
    </xf>
    <xf numFmtId="0" fontId="47" fillId="7" borderId="74" xfId="0" applyFont="1" applyFill="1" applyBorder="1" applyAlignment="1">
      <alignment horizontal="center" vertical="center" wrapText="1"/>
    </xf>
    <xf numFmtId="0" fontId="45" fillId="7" borderId="78" xfId="0" applyFont="1" applyFill="1" applyBorder="1" applyAlignment="1">
      <alignment horizontal="center" vertical="center"/>
    </xf>
    <xf numFmtId="0" fontId="53" fillId="7" borderId="90" xfId="0" applyFont="1" applyFill="1" applyBorder="1" applyAlignment="1">
      <alignment horizontal="center" vertical="center" wrapText="1"/>
    </xf>
    <xf numFmtId="0" fontId="43" fillId="7" borderId="70" xfId="0" applyFont="1" applyFill="1" applyBorder="1" applyAlignment="1">
      <alignment horizontal="center" vertical="center" wrapText="1"/>
    </xf>
    <xf numFmtId="165" fontId="43" fillId="7" borderId="69" xfId="2" applyNumberFormat="1" applyFont="1" applyFill="1" applyBorder="1" applyAlignment="1">
      <alignment horizontal="center" vertical="center" wrapText="1"/>
    </xf>
    <xf numFmtId="0" fontId="45" fillId="7" borderId="76" xfId="0" applyFont="1" applyFill="1" applyBorder="1" applyAlignment="1">
      <alignment horizontal="center" vertical="center"/>
    </xf>
    <xf numFmtId="0" fontId="47" fillId="7" borderId="98" xfId="0" applyFont="1" applyFill="1" applyBorder="1" applyAlignment="1">
      <alignment horizontal="center" vertical="center" wrapText="1"/>
    </xf>
    <xf numFmtId="0" fontId="45" fillId="7" borderId="89" xfId="0" applyFont="1" applyFill="1" applyBorder="1" applyAlignment="1">
      <alignment horizontal="center" vertical="center"/>
    </xf>
    <xf numFmtId="0" fontId="43" fillId="7" borderId="68" xfId="0" applyFont="1" applyFill="1" applyBorder="1" applyAlignment="1">
      <alignment horizontal="center" vertical="center" wrapText="1"/>
    </xf>
    <xf numFmtId="165" fontId="43" fillId="7" borderId="70" xfId="2" applyNumberFormat="1" applyFont="1" applyFill="1" applyBorder="1" applyAlignment="1">
      <alignment horizontal="center" vertical="center" wrapText="1"/>
    </xf>
    <xf numFmtId="0" fontId="43" fillId="7" borderId="71" xfId="0" applyFont="1" applyFill="1" applyBorder="1" applyAlignment="1">
      <alignment horizontal="center" vertical="center" wrapText="1"/>
    </xf>
    <xf numFmtId="165" fontId="43" fillId="7" borderId="67" xfId="2" applyNumberFormat="1" applyFont="1" applyFill="1" applyBorder="1" applyAlignment="1">
      <alignment horizontal="center" vertical="center" wrapText="1"/>
    </xf>
    <xf numFmtId="0" fontId="45" fillId="7" borderId="79" xfId="0" applyFont="1" applyFill="1" applyBorder="1" applyAlignment="1">
      <alignment horizontal="center" vertical="center"/>
    </xf>
    <xf numFmtId="0" fontId="53" fillId="7" borderId="73" xfId="0" applyFont="1" applyFill="1" applyBorder="1" applyAlignment="1">
      <alignment horizontal="center" vertical="center" wrapText="1"/>
    </xf>
    <xf numFmtId="0" fontId="53" fillId="7" borderId="98" xfId="0" applyFont="1" applyFill="1" applyBorder="1" applyAlignment="1">
      <alignment horizontal="center" vertical="center" wrapText="1"/>
    </xf>
    <xf numFmtId="0" fontId="47" fillId="7" borderId="59" xfId="0" applyFont="1" applyFill="1" applyBorder="1" applyAlignment="1">
      <alignment horizontal="center" vertical="center" wrapText="1"/>
    </xf>
    <xf numFmtId="0" fontId="45" fillId="7" borderId="82" xfId="0" applyFont="1" applyFill="1" applyBorder="1" applyAlignment="1">
      <alignment horizontal="center" vertical="center"/>
    </xf>
    <xf numFmtId="0" fontId="3" fillId="2" borderId="109" xfId="0" applyFont="1" applyFill="1" applyBorder="1" applyAlignment="1">
      <alignment horizontal="center" vertical="center" wrapText="1"/>
    </xf>
    <xf numFmtId="0" fontId="3" fillId="2" borderId="104" xfId="0" applyFont="1" applyFill="1" applyBorder="1" applyAlignment="1">
      <alignment horizontal="center" vertical="center" wrapText="1"/>
    </xf>
    <xf numFmtId="0" fontId="3" fillId="2" borderId="107" xfId="0" applyFont="1" applyFill="1" applyBorder="1" applyAlignment="1">
      <alignment horizontal="center" vertical="center" wrapText="1"/>
    </xf>
    <xf numFmtId="0" fontId="0" fillId="2" borderId="117" xfId="0" applyFill="1" applyBorder="1"/>
    <xf numFmtId="0" fontId="3" fillId="7" borderId="128" xfId="0" applyFont="1" applyFill="1" applyBorder="1" applyAlignment="1">
      <alignment horizontal="center" vertical="center"/>
    </xf>
    <xf numFmtId="0" fontId="0" fillId="2" borderId="120" xfId="0" applyFill="1" applyBorder="1"/>
    <xf numFmtId="0" fontId="22" fillId="2" borderId="120" xfId="0" applyFont="1" applyFill="1" applyBorder="1"/>
    <xf numFmtId="0" fontId="6" fillId="7" borderId="132" xfId="0" applyFont="1" applyFill="1" applyBorder="1" applyAlignment="1">
      <alignment horizontal="center" vertical="center" wrapText="1"/>
    </xf>
    <xf numFmtId="0" fontId="22" fillId="7" borderId="141" xfId="0" applyFont="1" applyFill="1" applyBorder="1"/>
    <xf numFmtId="0" fontId="43" fillId="7" borderId="144" xfId="3" applyFont="1" applyFill="1" applyBorder="1" applyAlignment="1">
      <alignment vertical="center" wrapText="1"/>
    </xf>
    <xf numFmtId="0" fontId="45" fillId="2" borderId="104" xfId="0" applyFont="1" applyFill="1" applyBorder="1" applyAlignment="1">
      <alignment horizontal="left" vertical="center" wrapText="1"/>
    </xf>
    <xf numFmtId="0" fontId="22" fillId="2" borderId="117" xfId="0" applyFont="1" applyFill="1" applyBorder="1"/>
    <xf numFmtId="0" fontId="3" fillId="0" borderId="104" xfId="0" applyFont="1" applyBorder="1" applyAlignment="1">
      <alignment horizontal="center" vertical="center" wrapText="1"/>
    </xf>
    <xf numFmtId="0" fontId="3" fillId="7" borderId="130" xfId="0" applyFont="1" applyFill="1" applyBorder="1" applyAlignment="1">
      <alignment horizontal="center" vertical="center" wrapText="1"/>
    </xf>
    <xf numFmtId="0" fontId="3" fillId="0" borderId="124" xfId="0" applyFont="1" applyBorder="1" applyAlignment="1">
      <alignment vertical="center" wrapText="1"/>
    </xf>
    <xf numFmtId="0" fontId="3" fillId="0" borderId="131" xfId="0" applyFont="1" applyBorder="1" applyAlignment="1">
      <alignment vertical="center" wrapText="1"/>
    </xf>
    <xf numFmtId="0" fontId="3" fillId="2" borderId="129" xfId="0" applyFont="1" applyFill="1" applyBorder="1" applyAlignment="1">
      <alignment horizontal="center" vertical="center" wrapText="1"/>
    </xf>
    <xf numFmtId="0" fontId="45" fillId="2" borderId="145" xfId="0" applyFont="1" applyFill="1" applyBorder="1" applyAlignment="1">
      <alignment horizontal="center" vertical="center" wrapText="1"/>
    </xf>
    <xf numFmtId="0" fontId="45" fillId="2" borderId="151" xfId="0" applyFont="1" applyFill="1" applyBorder="1" applyAlignment="1">
      <alignment horizontal="center" vertical="center" wrapText="1"/>
    </xf>
    <xf numFmtId="0" fontId="6" fillId="2" borderId="145" xfId="0" applyFont="1" applyFill="1" applyBorder="1" applyAlignment="1">
      <alignment horizontal="center" vertical="center"/>
    </xf>
    <xf numFmtId="0" fontId="6" fillId="2" borderId="151" xfId="0" applyFont="1" applyFill="1" applyBorder="1" applyAlignment="1">
      <alignment horizontal="center" vertical="center"/>
    </xf>
    <xf numFmtId="0" fontId="6" fillId="2" borderId="114" xfId="0" applyFont="1" applyFill="1" applyBorder="1" applyAlignment="1">
      <alignment horizontal="left" vertical="center" wrapText="1"/>
    </xf>
    <xf numFmtId="0" fontId="6" fillId="2" borderId="112" xfId="0" applyFont="1" applyFill="1" applyBorder="1" applyAlignment="1">
      <alignment horizontal="left" vertical="center" wrapText="1"/>
    </xf>
    <xf numFmtId="0" fontId="6" fillId="2" borderId="149" xfId="0" applyFont="1" applyFill="1" applyBorder="1" applyAlignment="1">
      <alignment horizontal="left" vertical="center" wrapText="1"/>
    </xf>
    <xf numFmtId="0" fontId="6" fillId="7" borderId="153" xfId="0" applyFont="1" applyFill="1" applyBorder="1" applyAlignment="1">
      <alignment horizontal="center" vertical="center"/>
    </xf>
    <xf numFmtId="164" fontId="6" fillId="7" borderId="111" xfId="0" applyNumberFormat="1" applyFont="1" applyFill="1" applyBorder="1" applyAlignment="1">
      <alignment horizontal="center" vertical="center"/>
    </xf>
    <xf numFmtId="0" fontId="3" fillId="7" borderId="124" xfId="0" applyFont="1" applyFill="1" applyBorder="1" applyAlignment="1">
      <alignment horizontal="center" vertical="center"/>
    </xf>
    <xf numFmtId="0" fontId="6" fillId="7" borderId="145" xfId="0" applyFont="1" applyFill="1" applyBorder="1" applyAlignment="1">
      <alignment horizontal="center" vertical="center"/>
    </xf>
    <xf numFmtId="164" fontId="6" fillId="7" borderId="104" xfId="0" applyNumberFormat="1" applyFont="1" applyFill="1" applyBorder="1" applyAlignment="1">
      <alignment horizontal="center" vertical="center"/>
    </xf>
    <xf numFmtId="0" fontId="3" fillId="7" borderId="131" xfId="0" applyFont="1" applyFill="1" applyBorder="1" applyAlignment="1">
      <alignment horizontal="center" vertical="center"/>
    </xf>
    <xf numFmtId="0" fontId="6" fillId="7" borderId="151" xfId="0" applyFont="1" applyFill="1" applyBorder="1" applyAlignment="1">
      <alignment horizontal="center" vertical="center"/>
    </xf>
    <xf numFmtId="164" fontId="6" fillId="7" borderId="130" xfId="0" applyNumberFormat="1" applyFont="1" applyFill="1" applyBorder="1" applyAlignment="1">
      <alignment horizontal="center" vertical="center"/>
    </xf>
    <xf numFmtId="0" fontId="3" fillId="7" borderId="147" xfId="0" applyFont="1" applyFill="1" applyBorder="1" applyAlignment="1">
      <alignment horizontal="center" vertical="center"/>
    </xf>
    <xf numFmtId="0" fontId="3" fillId="2" borderId="145" xfId="0" applyFont="1" applyFill="1" applyBorder="1" applyAlignment="1">
      <alignment horizontal="center" vertical="center" wrapText="1"/>
    </xf>
    <xf numFmtId="0" fontId="3" fillId="2" borderId="152" xfId="0" applyFont="1" applyFill="1" applyBorder="1" applyAlignment="1">
      <alignment horizontal="center" vertical="center" wrapText="1"/>
    </xf>
    <xf numFmtId="0" fontId="45" fillId="0" borderId="131" xfId="0" applyFont="1" applyBorder="1" applyAlignment="1">
      <alignment vertical="center" wrapText="1"/>
    </xf>
    <xf numFmtId="0" fontId="45" fillId="2" borderId="104" xfId="0" applyFont="1" applyFill="1" applyBorder="1" applyAlignment="1">
      <alignment vertical="center"/>
    </xf>
    <xf numFmtId="0" fontId="45" fillId="2" borderId="130" xfId="0" applyFont="1" applyFill="1" applyBorder="1" applyAlignment="1">
      <alignment vertical="center"/>
    </xf>
    <xf numFmtId="0" fontId="3" fillId="0" borderId="145" xfId="0" applyFont="1" applyBorder="1" applyAlignment="1">
      <alignment horizontal="center" vertical="center" wrapText="1"/>
    </xf>
    <xf numFmtId="0" fontId="3" fillId="0" borderId="151" xfId="0" applyFont="1" applyBorder="1" applyAlignment="1">
      <alignment horizontal="center" vertical="center" wrapText="1"/>
    </xf>
    <xf numFmtId="0" fontId="3" fillId="0" borderId="153" xfId="0" applyFont="1" applyBorder="1" applyAlignment="1">
      <alignment horizontal="center" vertical="center" wrapText="1"/>
    </xf>
    <xf numFmtId="0" fontId="3" fillId="0" borderId="112" xfId="0" applyFont="1" applyBorder="1" applyAlignment="1">
      <alignment vertical="center" wrapText="1"/>
    </xf>
    <xf numFmtId="3" fontId="3" fillId="7" borderId="145" xfId="0" applyNumberFormat="1" applyFont="1" applyFill="1" applyBorder="1" applyAlignment="1">
      <alignment horizontal="center" vertical="center" wrapText="1"/>
    </xf>
    <xf numFmtId="0" fontId="3" fillId="2" borderId="104" xfId="0" applyFont="1" applyFill="1" applyBorder="1" applyAlignment="1">
      <alignment vertical="center" wrapText="1"/>
    </xf>
    <xf numFmtId="0" fontId="3" fillId="2" borderId="151" xfId="0" applyFont="1" applyFill="1" applyBorder="1" applyAlignment="1">
      <alignment horizontal="center" vertical="center" wrapText="1"/>
    </xf>
    <xf numFmtId="0" fontId="3" fillId="2" borderId="112" xfId="0" applyFont="1" applyFill="1" applyBorder="1" applyAlignment="1">
      <alignment vertical="center" wrapText="1"/>
    </xf>
    <xf numFmtId="3" fontId="45" fillId="2" borderId="126" xfId="0" applyNumberFormat="1" applyFont="1" applyFill="1" applyBorder="1" applyAlignment="1">
      <alignment horizontal="center" vertical="center" wrapText="1"/>
    </xf>
    <xf numFmtId="0" fontId="45" fillId="0" borderId="145" xfId="0" applyFont="1" applyBorder="1" applyAlignment="1">
      <alignment horizontal="center" vertical="center" wrapText="1"/>
    </xf>
    <xf numFmtId="0" fontId="45" fillId="0" borderId="151" xfId="0" applyFont="1" applyBorder="1" applyAlignment="1">
      <alignment horizontal="center" vertical="center" wrapText="1"/>
    </xf>
    <xf numFmtId="0" fontId="50" fillId="0" borderId="112" xfId="0" applyFont="1" applyBorder="1" applyAlignment="1">
      <alignment horizontal="left" vertical="center" wrapText="1"/>
    </xf>
    <xf numFmtId="0" fontId="50" fillId="0" borderId="149" xfId="0" applyFont="1" applyBorder="1" applyAlignment="1">
      <alignment horizontal="left" vertical="center" wrapText="1"/>
    </xf>
    <xf numFmtId="3" fontId="3" fillId="2" borderId="126" xfId="0" applyNumberFormat="1" applyFont="1" applyFill="1" applyBorder="1" applyAlignment="1">
      <alignment horizontal="center" vertical="center" wrapText="1"/>
    </xf>
    <xf numFmtId="3" fontId="3" fillId="2" borderId="154" xfId="0" applyNumberFormat="1" applyFont="1" applyFill="1" applyBorder="1" applyAlignment="1">
      <alignment horizontal="center" vertical="center" wrapText="1"/>
    </xf>
    <xf numFmtId="0" fontId="23" fillId="2" borderId="104" xfId="0" applyFont="1" applyFill="1" applyBorder="1" applyAlignment="1">
      <alignment vertical="center" wrapText="1"/>
    </xf>
    <xf numFmtId="0" fontId="23" fillId="2" borderId="104" xfId="0" applyFont="1" applyFill="1" applyBorder="1" applyAlignment="1">
      <alignment horizontal="center" vertical="center"/>
    </xf>
    <xf numFmtId="0" fontId="3" fillId="0" borderId="148" xfId="0" applyFont="1" applyBorder="1" applyAlignment="1">
      <alignment vertical="center" wrapText="1"/>
    </xf>
    <xf numFmtId="0" fontId="3" fillId="2" borderId="147" xfId="0" applyFont="1" applyFill="1" applyBorder="1" applyAlignment="1">
      <alignment vertical="center" wrapText="1"/>
    </xf>
    <xf numFmtId="3" fontId="45" fillId="2" borderId="122" xfId="0" applyNumberFormat="1" applyFont="1" applyFill="1" applyBorder="1" applyAlignment="1">
      <alignment horizontal="center" vertical="center" wrapText="1"/>
    </xf>
    <xf numFmtId="0" fontId="7" fillId="5" borderId="104" xfId="0" applyFont="1" applyFill="1" applyBorder="1" applyAlignment="1">
      <alignment horizontal="center" vertical="center" wrapText="1"/>
    </xf>
    <xf numFmtId="0" fontId="7" fillId="5" borderId="104" xfId="0" applyFont="1" applyFill="1" applyBorder="1" applyAlignment="1">
      <alignment vertical="center" wrapText="1"/>
    </xf>
    <xf numFmtId="0" fontId="7" fillId="2" borderId="104" xfId="0" applyFont="1" applyFill="1" applyBorder="1" applyAlignment="1">
      <alignment vertical="center" wrapText="1"/>
    </xf>
    <xf numFmtId="0" fontId="3" fillId="5" borderId="104" xfId="0" applyFont="1" applyFill="1" applyBorder="1" applyAlignment="1">
      <alignment horizontal="center" vertical="center" wrapText="1"/>
    </xf>
    <xf numFmtId="0" fontId="7" fillId="5" borderId="145" xfId="0" applyFont="1" applyFill="1" applyBorder="1" applyAlignment="1">
      <alignment horizontal="center" vertical="center" wrapText="1"/>
    </xf>
    <xf numFmtId="0" fontId="3" fillId="5" borderId="145" xfId="0" applyFont="1" applyFill="1" applyBorder="1" applyAlignment="1">
      <alignment horizontal="center" vertical="center" wrapText="1"/>
    </xf>
    <xf numFmtId="0" fontId="7" fillId="5" borderId="153" xfId="0" applyFont="1" applyFill="1" applyBorder="1" applyAlignment="1">
      <alignment horizontal="center" vertical="center" wrapText="1"/>
    </xf>
    <xf numFmtId="0" fontId="7" fillId="5" borderId="111" xfId="0" applyFont="1" applyFill="1" applyBorder="1" applyAlignment="1">
      <alignment horizontal="left" vertical="center" wrapText="1"/>
    </xf>
    <xf numFmtId="0" fontId="7" fillId="5" borderId="111" xfId="0" applyFont="1" applyFill="1" applyBorder="1" applyAlignment="1">
      <alignment horizontal="center" vertical="center" wrapText="1"/>
    </xf>
    <xf numFmtId="0" fontId="7" fillId="7" borderId="163" xfId="0" applyFont="1" applyFill="1" applyBorder="1" applyAlignment="1">
      <alignment horizontal="center" vertical="center" wrapText="1"/>
    </xf>
    <xf numFmtId="0" fontId="7" fillId="7" borderId="164" xfId="0" applyFont="1" applyFill="1" applyBorder="1" applyAlignment="1">
      <alignment horizontal="center" vertical="center" wrapText="1"/>
    </xf>
    <xf numFmtId="0" fontId="7" fillId="7" borderId="162" xfId="0" applyFont="1" applyFill="1" applyBorder="1" applyAlignment="1">
      <alignment horizontal="center" vertical="center" wrapText="1"/>
    </xf>
    <xf numFmtId="0" fontId="3" fillId="7" borderId="53" xfId="0" applyFont="1" applyFill="1" applyBorder="1" applyAlignment="1">
      <alignment horizontal="center" vertical="center"/>
    </xf>
    <xf numFmtId="0" fontId="3" fillId="7" borderId="54" xfId="0" applyFont="1" applyFill="1" applyBorder="1" applyAlignment="1">
      <alignment horizontal="center" vertical="center"/>
    </xf>
    <xf numFmtId="0" fontId="21" fillId="2" borderId="0" xfId="0" applyFont="1" applyFill="1" applyAlignment="1">
      <alignment horizontal="center" vertical="center" wrapText="1"/>
    </xf>
    <xf numFmtId="0" fontId="0" fillId="2" borderId="0" xfId="0" applyFill="1" applyAlignment="1">
      <alignment horizontal="left" vertical="top" wrapText="1"/>
    </xf>
    <xf numFmtId="0" fontId="3" fillId="7" borderId="34" xfId="0" applyFont="1" applyFill="1" applyBorder="1" applyAlignment="1">
      <alignment horizontal="center" vertical="center" wrapText="1"/>
    </xf>
    <xf numFmtId="0" fontId="3" fillId="7" borderId="28" xfId="0" applyFont="1" applyFill="1" applyBorder="1" applyAlignment="1">
      <alignment horizontal="center" vertical="center" wrapText="1"/>
    </xf>
    <xf numFmtId="0" fontId="3" fillId="2" borderId="28" xfId="0" applyFont="1" applyFill="1" applyBorder="1" applyAlignment="1">
      <alignment horizontal="center" vertical="center" wrapText="1"/>
    </xf>
    <xf numFmtId="0" fontId="3" fillId="7" borderId="33" xfId="0" applyFont="1" applyFill="1" applyBorder="1" applyAlignment="1">
      <alignment horizontal="center" vertical="center" wrapText="1"/>
    </xf>
    <xf numFmtId="0" fontId="3" fillId="7" borderId="32" xfId="0" applyFont="1" applyFill="1" applyBorder="1" applyAlignment="1">
      <alignment horizontal="center" vertical="center" wrapText="1"/>
    </xf>
    <xf numFmtId="0" fontId="3" fillId="2" borderId="52" xfId="0" applyFont="1" applyFill="1" applyBorder="1" applyAlignment="1">
      <alignment vertical="center" wrapText="1"/>
    </xf>
    <xf numFmtId="0" fontId="3" fillId="2" borderId="53" xfId="0" applyFont="1" applyFill="1" applyBorder="1" applyAlignment="1">
      <alignment vertical="center" wrapText="1"/>
    </xf>
    <xf numFmtId="0" fontId="3" fillId="2" borderId="29" xfId="0" applyFont="1" applyFill="1" applyBorder="1" applyAlignment="1">
      <alignment horizontal="center" vertical="center" wrapText="1"/>
    </xf>
    <xf numFmtId="0" fontId="3" fillId="7" borderId="29" xfId="0" applyFont="1" applyFill="1" applyBorder="1" applyAlignment="1">
      <alignment horizontal="center" vertical="center" wrapText="1"/>
    </xf>
    <xf numFmtId="0" fontId="3" fillId="7" borderId="33" xfId="0" applyFont="1" applyFill="1" applyBorder="1" applyAlignment="1">
      <alignment horizontal="center" vertical="center"/>
    </xf>
    <xf numFmtId="0" fontId="3" fillId="7" borderId="32" xfId="0" applyFont="1" applyFill="1" applyBorder="1" applyAlignment="1">
      <alignment horizontal="center" vertical="center"/>
    </xf>
    <xf numFmtId="0" fontId="3" fillId="7" borderId="0" xfId="0" applyFont="1" applyFill="1" applyAlignment="1">
      <alignment horizontal="center" vertical="center" wrapText="1"/>
    </xf>
    <xf numFmtId="0" fontId="3" fillId="7" borderId="0" xfId="0" applyFont="1" applyFill="1" applyAlignment="1">
      <alignment horizontal="center" vertical="center"/>
    </xf>
    <xf numFmtId="0" fontId="3" fillId="7" borderId="52" xfId="0" applyFont="1" applyFill="1" applyBorder="1" applyAlignment="1">
      <alignment horizontal="center" vertical="center"/>
    </xf>
    <xf numFmtId="0" fontId="3" fillId="7" borderId="108" xfId="0" applyFont="1" applyFill="1" applyBorder="1" applyAlignment="1">
      <alignment horizontal="center" vertical="center" wrapText="1"/>
    </xf>
    <xf numFmtId="3" fontId="43" fillId="2" borderId="178" xfId="2" applyNumberFormat="1" applyFont="1" applyFill="1" applyBorder="1" applyAlignment="1">
      <alignment horizontal="center" vertical="center" wrapText="1"/>
    </xf>
    <xf numFmtId="3" fontId="43" fillId="2" borderId="179" xfId="2" applyNumberFormat="1" applyFont="1" applyFill="1" applyBorder="1" applyAlignment="1">
      <alignment horizontal="center" vertical="center" wrapText="1"/>
    </xf>
    <xf numFmtId="3" fontId="43" fillId="2" borderId="179" xfId="0" quotePrefix="1" applyNumberFormat="1" applyFont="1" applyFill="1" applyBorder="1" applyAlignment="1">
      <alignment horizontal="center" vertical="center" wrapText="1"/>
    </xf>
    <xf numFmtId="3" fontId="43" fillId="2" borderId="179" xfId="0" applyNumberFormat="1" applyFont="1" applyFill="1" applyBorder="1" applyAlignment="1">
      <alignment horizontal="center" vertical="center" wrapText="1"/>
    </xf>
    <xf numFmtId="0" fontId="0" fillId="2" borderId="51" xfId="0" applyFill="1" applyBorder="1" applyAlignment="1">
      <alignment vertical="center"/>
    </xf>
    <xf numFmtId="0" fontId="0" fillId="2" borderId="59" xfId="0" applyFill="1" applyBorder="1" applyAlignment="1">
      <alignment vertical="center"/>
    </xf>
    <xf numFmtId="0" fontId="3" fillId="7" borderId="106" xfId="0" applyFont="1" applyFill="1" applyBorder="1" applyAlignment="1">
      <alignment horizontal="center" vertical="center" wrapText="1"/>
    </xf>
    <xf numFmtId="0" fontId="43" fillId="2" borderId="89" xfId="0" applyFont="1" applyFill="1" applyBorder="1" applyAlignment="1">
      <alignment horizontal="center" vertical="center" wrapText="1"/>
    </xf>
    <xf numFmtId="0" fontId="50" fillId="2" borderId="0" xfId="0" applyFont="1" applyFill="1" applyAlignment="1">
      <alignment horizontal="left" vertical="center" wrapText="1"/>
    </xf>
    <xf numFmtId="0" fontId="53" fillId="7" borderId="92" xfId="0" applyFont="1" applyFill="1" applyBorder="1" applyAlignment="1">
      <alignment horizontal="center" vertical="center" wrapText="1"/>
    </xf>
    <xf numFmtId="0" fontId="50" fillId="2" borderId="112" xfId="0" applyFont="1" applyFill="1" applyBorder="1" applyAlignment="1">
      <alignment horizontal="left" vertical="center" wrapText="1"/>
    </xf>
    <xf numFmtId="0" fontId="3" fillId="2" borderId="0" xfId="0" applyFont="1" applyFill="1" applyAlignment="1">
      <alignment horizontal="left" vertical="top" wrapText="1"/>
    </xf>
    <xf numFmtId="0" fontId="3" fillId="2" borderId="0" xfId="0" applyFont="1" applyFill="1" applyAlignment="1">
      <alignment horizontal="left" vertical="top"/>
    </xf>
    <xf numFmtId="0" fontId="0" fillId="7" borderId="0" xfId="0" applyFill="1" applyAlignment="1">
      <alignment horizontal="left"/>
    </xf>
    <xf numFmtId="0" fontId="6" fillId="2" borderId="153" xfId="0" applyFont="1" applyFill="1" applyBorder="1" applyAlignment="1">
      <alignment horizontal="center" vertical="center"/>
    </xf>
    <xf numFmtId="0" fontId="23" fillId="2" borderId="104" xfId="0" applyFont="1" applyFill="1" applyBorder="1" applyAlignment="1">
      <alignment horizontal="center" vertical="center" wrapText="1"/>
    </xf>
    <xf numFmtId="0" fontId="43" fillId="0" borderId="126" xfId="4" applyFont="1" applyBorder="1" applyAlignment="1">
      <alignment vertical="center" wrapText="1"/>
    </xf>
    <xf numFmtId="0" fontId="43" fillId="7" borderId="51" xfId="0" quotePrefix="1" applyFont="1" applyFill="1" applyBorder="1" applyAlignment="1">
      <alignment horizontal="center" vertical="center" wrapText="1"/>
    </xf>
    <xf numFmtId="164" fontId="43" fillId="7" borderId="85" xfId="0" applyNumberFormat="1" applyFont="1" applyFill="1" applyBorder="1" applyAlignment="1">
      <alignment horizontal="center" vertical="center" wrapText="1"/>
    </xf>
    <xf numFmtId="3" fontId="43" fillId="2" borderId="180" xfId="0" applyNumberFormat="1" applyFont="1" applyFill="1" applyBorder="1" applyAlignment="1">
      <alignment horizontal="center" vertical="center"/>
    </xf>
    <xf numFmtId="0" fontId="47" fillId="7" borderId="196" xfId="0" applyFont="1" applyFill="1" applyBorder="1" applyAlignment="1">
      <alignment horizontal="center" vertical="center" wrapText="1"/>
    </xf>
    <xf numFmtId="0" fontId="43" fillId="7" borderId="100" xfId="0" applyFont="1" applyFill="1" applyBorder="1" applyAlignment="1">
      <alignment horizontal="center" vertical="center" wrapText="1"/>
    </xf>
    <xf numFmtId="165" fontId="43" fillId="7" borderId="197" xfId="2" applyNumberFormat="1" applyFont="1" applyFill="1" applyBorder="1" applyAlignment="1">
      <alignment horizontal="center" vertical="center" wrapText="1"/>
    </xf>
    <xf numFmtId="0" fontId="50" fillId="0" borderId="64" xfId="0" applyFont="1" applyBorder="1" applyAlignment="1">
      <alignment horizontal="left" vertical="center" wrapText="1"/>
    </xf>
    <xf numFmtId="3" fontId="43" fillId="0" borderId="174" xfId="0" applyNumberFormat="1" applyFont="1" applyBorder="1" applyAlignment="1">
      <alignment horizontal="center" vertical="center"/>
    </xf>
    <xf numFmtId="3" fontId="43" fillId="0" borderId="177" xfId="0" applyNumberFormat="1" applyFont="1" applyBorder="1" applyAlignment="1">
      <alignment horizontal="center" vertical="center"/>
    </xf>
    <xf numFmtId="3" fontId="43" fillId="0" borderId="180" xfId="0" applyNumberFormat="1" applyFont="1" applyBorder="1" applyAlignment="1">
      <alignment horizontal="center" vertical="center"/>
    </xf>
    <xf numFmtId="0" fontId="45" fillId="0" borderId="112" xfId="0" applyFont="1" applyBorder="1" applyAlignment="1">
      <alignment horizontal="left" vertical="center" wrapText="1"/>
    </xf>
    <xf numFmtId="0" fontId="45" fillId="0" borderId="104" xfId="0" applyFont="1" applyBorder="1" applyAlignment="1">
      <alignment horizontal="left" vertical="center" wrapText="1"/>
    </xf>
    <xf numFmtId="0" fontId="22" fillId="0" borderId="0" xfId="0" applyFont="1"/>
    <xf numFmtId="0" fontId="56" fillId="0" borderId="0" xfId="0" applyFont="1" applyAlignment="1">
      <alignment vertical="center" wrapText="1"/>
    </xf>
    <xf numFmtId="0" fontId="56" fillId="0" borderId="0" xfId="0" applyFont="1" applyAlignment="1">
      <alignment vertical="top" wrapText="1"/>
    </xf>
    <xf numFmtId="0" fontId="45" fillId="2" borderId="210" xfId="0" applyFont="1" applyFill="1" applyBorder="1" applyAlignment="1">
      <alignment horizontal="center" vertical="center" wrapText="1"/>
    </xf>
    <xf numFmtId="0" fontId="47" fillId="7" borderId="212" xfId="0" applyFont="1" applyFill="1" applyBorder="1" applyAlignment="1">
      <alignment horizontal="center" vertical="center" wrapText="1"/>
    </xf>
    <xf numFmtId="0" fontId="23" fillId="2" borderId="200" xfId="0" applyFont="1" applyFill="1" applyBorder="1" applyAlignment="1">
      <alignment horizontal="center" vertical="center" wrapText="1"/>
    </xf>
    <xf numFmtId="3" fontId="23" fillId="2" borderId="201" xfId="0" applyNumberFormat="1" applyFont="1" applyFill="1" applyBorder="1" applyAlignment="1">
      <alignment horizontal="center" vertical="center" wrapText="1"/>
    </xf>
    <xf numFmtId="0" fontId="23" fillId="2" borderId="202" xfId="0" applyFont="1" applyFill="1" applyBorder="1" applyAlignment="1">
      <alignment horizontal="center" vertical="center" wrapText="1"/>
    </xf>
    <xf numFmtId="0" fontId="23" fillId="2" borderId="214" xfId="0" applyFont="1" applyFill="1" applyBorder="1" applyAlignment="1">
      <alignment vertical="center" wrapText="1"/>
    </xf>
    <xf numFmtId="0" fontId="23" fillId="2" borderId="214" xfId="0" applyFont="1" applyFill="1" applyBorder="1" applyAlignment="1">
      <alignment horizontal="center" vertical="center"/>
    </xf>
    <xf numFmtId="3" fontId="23" fillId="2" borderId="203" xfId="0" applyNumberFormat="1" applyFont="1" applyFill="1" applyBorder="1" applyAlignment="1">
      <alignment horizontal="center" vertical="center" wrapText="1"/>
    </xf>
    <xf numFmtId="3" fontId="0" fillId="0" borderId="0" xfId="0" applyNumberFormat="1"/>
    <xf numFmtId="0" fontId="3" fillId="7" borderId="112" xfId="0" applyFont="1" applyFill="1" applyBorder="1" applyAlignment="1">
      <alignment horizontal="center" vertical="center"/>
    </xf>
    <xf numFmtId="0" fontId="3" fillId="0" borderId="183" xfId="0" applyFont="1" applyBorder="1" applyAlignment="1">
      <alignment horizontal="center" vertical="center"/>
    </xf>
    <xf numFmtId="0" fontId="3" fillId="0" borderId="184" xfId="0" applyFont="1" applyBorder="1" applyAlignment="1">
      <alignment horizontal="center" vertical="center"/>
    </xf>
    <xf numFmtId="0" fontId="0" fillId="2" borderId="0" xfId="0" applyFill="1" applyAlignment="1">
      <alignment wrapText="1"/>
    </xf>
    <xf numFmtId="0" fontId="3" fillId="2" borderId="176" xfId="0" applyFont="1" applyFill="1" applyBorder="1" applyAlignment="1">
      <alignment horizontal="center" vertical="center" wrapText="1"/>
    </xf>
    <xf numFmtId="0" fontId="3" fillId="2" borderId="177" xfId="0" applyFont="1" applyFill="1" applyBorder="1" applyAlignment="1">
      <alignment horizontal="center" vertical="center" wrapText="1"/>
    </xf>
    <xf numFmtId="0" fontId="3" fillId="2" borderId="175" xfId="0" applyFont="1" applyFill="1" applyBorder="1" applyAlignment="1">
      <alignment horizontal="center" vertical="center" wrapText="1"/>
    </xf>
    <xf numFmtId="0" fontId="3" fillId="2" borderId="178" xfId="0" applyFont="1" applyFill="1" applyBorder="1" applyAlignment="1">
      <alignment horizontal="center" vertical="center" wrapText="1"/>
    </xf>
    <xf numFmtId="0" fontId="3" fillId="2" borderId="179" xfId="0" applyFont="1" applyFill="1" applyBorder="1" applyAlignment="1">
      <alignment horizontal="center" vertical="center" wrapText="1"/>
    </xf>
    <xf numFmtId="0" fontId="3" fillId="2" borderId="180" xfId="0" applyFont="1" applyFill="1" applyBorder="1" applyAlignment="1">
      <alignment horizontal="center" vertical="center" wrapText="1"/>
    </xf>
    <xf numFmtId="0" fontId="3" fillId="2" borderId="192" xfId="0" applyFont="1" applyFill="1" applyBorder="1" applyAlignment="1">
      <alignment vertical="center" wrapText="1"/>
    </xf>
    <xf numFmtId="0" fontId="3" fillId="2" borderId="220" xfId="0" applyFont="1" applyFill="1" applyBorder="1" applyAlignment="1">
      <alignment vertical="center" wrapText="1"/>
    </xf>
    <xf numFmtId="0" fontId="9" fillId="2" borderId="177" xfId="0" applyFont="1" applyFill="1" applyBorder="1" applyAlignment="1">
      <alignment horizontal="center" vertical="center" wrapText="1"/>
    </xf>
    <xf numFmtId="3" fontId="43" fillId="2" borderId="175" xfId="2" applyNumberFormat="1" applyFont="1" applyFill="1" applyBorder="1" applyAlignment="1">
      <alignment horizontal="center" vertical="center" wrapText="1"/>
    </xf>
    <xf numFmtId="3" fontId="43" fillId="2" borderId="176" xfId="2" applyNumberFormat="1" applyFont="1" applyFill="1" applyBorder="1" applyAlignment="1">
      <alignment horizontal="center" vertical="center" wrapText="1"/>
    </xf>
    <xf numFmtId="3" fontId="43" fillId="2" borderId="176" xfId="0" applyNumberFormat="1" applyFont="1" applyFill="1" applyBorder="1" applyAlignment="1">
      <alignment horizontal="center" vertical="center" wrapText="1"/>
    </xf>
    <xf numFmtId="3" fontId="43" fillId="2" borderId="177" xfId="0" applyNumberFormat="1" applyFont="1" applyFill="1" applyBorder="1" applyAlignment="1">
      <alignment horizontal="center" vertical="center" wrapText="1"/>
    </xf>
    <xf numFmtId="3" fontId="43" fillId="2" borderId="176" xfId="0" quotePrefix="1" applyNumberFormat="1" applyFont="1" applyFill="1" applyBorder="1" applyAlignment="1">
      <alignment horizontal="center" vertical="center" wrapText="1"/>
    </xf>
    <xf numFmtId="3" fontId="43" fillId="2" borderId="177" xfId="0" applyNumberFormat="1" applyFont="1" applyFill="1" applyBorder="1" applyAlignment="1">
      <alignment horizontal="center" vertical="center"/>
    </xf>
    <xf numFmtId="3" fontId="43" fillId="2" borderId="177" xfId="2" applyNumberFormat="1" applyFont="1" applyFill="1" applyBorder="1" applyAlignment="1">
      <alignment horizontal="center" vertical="center" wrapText="1"/>
    </xf>
    <xf numFmtId="3" fontId="43" fillId="0" borderId="175" xfId="2" applyNumberFormat="1" applyFont="1" applyBorder="1" applyAlignment="1">
      <alignment horizontal="center" vertical="center" wrapText="1"/>
    </xf>
    <xf numFmtId="3" fontId="43" fillId="0" borderId="176" xfId="2" applyNumberFormat="1" applyFont="1" applyBorder="1" applyAlignment="1">
      <alignment horizontal="center" vertical="center" wrapText="1"/>
    </xf>
    <xf numFmtId="3" fontId="43" fillId="0" borderId="175" xfId="2" quotePrefix="1" applyNumberFormat="1" applyFont="1" applyBorder="1" applyAlignment="1">
      <alignment horizontal="center" vertical="center" wrapText="1"/>
    </xf>
    <xf numFmtId="3" fontId="43" fillId="0" borderId="176" xfId="0" quotePrefix="1" applyNumberFormat="1" applyFont="1" applyBorder="1" applyAlignment="1">
      <alignment horizontal="center" vertical="center" wrapText="1"/>
    </xf>
    <xf numFmtId="3" fontId="43" fillId="0" borderId="176" xfId="4" quotePrefix="1" applyNumberFormat="1" applyFont="1" applyBorder="1" applyAlignment="1">
      <alignment horizontal="center" vertical="center" wrapText="1"/>
    </xf>
    <xf numFmtId="3" fontId="43" fillId="0" borderId="175" xfId="4" quotePrefix="1" applyNumberFormat="1" applyFont="1" applyBorder="1" applyAlignment="1">
      <alignment horizontal="center" vertical="center" wrapText="1"/>
    </xf>
    <xf numFmtId="3" fontId="43" fillId="0" borderId="175" xfId="0" applyNumberFormat="1" applyFont="1" applyBorder="1" applyAlignment="1">
      <alignment horizontal="center" vertical="center"/>
    </xf>
    <xf numFmtId="3" fontId="43" fillId="0" borderId="176" xfId="0" applyNumberFormat="1" applyFont="1" applyBorder="1" applyAlignment="1">
      <alignment horizontal="center" vertical="center"/>
    </xf>
    <xf numFmtId="3" fontId="43" fillId="0" borderId="176" xfId="2" quotePrefix="1" applyNumberFormat="1" applyFont="1" applyBorder="1" applyAlignment="1">
      <alignment horizontal="center" vertical="center" wrapText="1"/>
    </xf>
    <xf numFmtId="3" fontId="43" fillId="0" borderId="178" xfId="2" quotePrefix="1" applyNumberFormat="1" applyFont="1" applyBorder="1" applyAlignment="1">
      <alignment horizontal="center" vertical="center" wrapText="1"/>
    </xf>
    <xf numFmtId="3" fontId="43" fillId="0" borderId="179" xfId="2" quotePrefix="1" applyNumberFormat="1" applyFont="1" applyBorder="1" applyAlignment="1">
      <alignment horizontal="center" vertical="center" wrapText="1"/>
    </xf>
    <xf numFmtId="0" fontId="45" fillId="7" borderId="106" xfId="0" applyFont="1" applyFill="1" applyBorder="1" applyAlignment="1">
      <alignment horizontal="center" vertical="center" wrapText="1"/>
    </xf>
    <xf numFmtId="0" fontId="45" fillId="0" borderId="147" xfId="0" applyFont="1" applyBorder="1" applyAlignment="1">
      <alignment vertical="center" wrapText="1"/>
    </xf>
    <xf numFmtId="0" fontId="45" fillId="7" borderId="171" xfId="0" applyFont="1" applyFill="1" applyBorder="1" applyAlignment="1">
      <alignment horizontal="center" vertical="center" wrapText="1"/>
    </xf>
    <xf numFmtId="0" fontId="45" fillId="0" borderId="184" xfId="0" applyFont="1" applyBorder="1" applyAlignment="1">
      <alignment horizontal="center" vertical="center"/>
    </xf>
    <xf numFmtId="0" fontId="45" fillId="0" borderId="185" xfId="0" applyFont="1" applyBorder="1" applyAlignment="1">
      <alignment horizontal="center" vertical="center"/>
    </xf>
    <xf numFmtId="3" fontId="45" fillId="0" borderId="126" xfId="0" applyNumberFormat="1" applyFont="1" applyBorder="1" applyAlignment="1">
      <alignment horizontal="center" vertical="center" wrapText="1"/>
    </xf>
    <xf numFmtId="0" fontId="3" fillId="2" borderId="155" xfId="0" applyFont="1" applyFill="1" applyBorder="1" applyAlignment="1">
      <alignment horizontal="center" vertical="center" wrapText="1"/>
    </xf>
    <xf numFmtId="3" fontId="50" fillId="0" borderId="107" xfId="0" applyNumberFormat="1" applyFont="1" applyBorder="1" applyAlignment="1">
      <alignment horizontal="center" vertical="center"/>
    </xf>
    <xf numFmtId="3" fontId="50" fillId="0" borderId="111" xfId="0" applyNumberFormat="1" applyFont="1" applyBorder="1" applyAlignment="1">
      <alignment horizontal="center" vertical="center"/>
    </xf>
    <xf numFmtId="3" fontId="50" fillId="0" borderId="124" xfId="0" applyNumberFormat="1" applyFont="1" applyBorder="1" applyAlignment="1">
      <alignment horizontal="center" vertical="center"/>
    </xf>
    <xf numFmtId="3" fontId="50" fillId="0" borderId="104" xfId="0" applyNumberFormat="1" applyFont="1" applyBorder="1" applyAlignment="1">
      <alignment horizontal="center" vertical="center"/>
    </xf>
    <xf numFmtId="3" fontId="50" fillId="0" borderId="131" xfId="0" applyNumberFormat="1" applyFont="1" applyBorder="1" applyAlignment="1">
      <alignment horizontal="center" vertical="center"/>
    </xf>
    <xf numFmtId="3" fontId="50" fillId="0" borderId="129" xfId="0" applyNumberFormat="1" applyFont="1" applyBorder="1" applyAlignment="1">
      <alignment horizontal="center" vertical="center"/>
    </xf>
    <xf numFmtId="3" fontId="50" fillId="0" borderId="130" xfId="0" applyNumberFormat="1" applyFont="1" applyBorder="1" applyAlignment="1">
      <alignment horizontal="center" vertical="center"/>
    </xf>
    <xf numFmtId="3" fontId="50" fillId="0" borderId="147" xfId="0" applyNumberFormat="1" applyFont="1" applyBorder="1" applyAlignment="1">
      <alignment horizontal="center" vertical="center"/>
    </xf>
    <xf numFmtId="0" fontId="3" fillId="2" borderId="104" xfId="0" quotePrefix="1" applyFont="1" applyFill="1" applyBorder="1" applyAlignment="1">
      <alignment horizontal="center" vertical="center" wrapText="1"/>
    </xf>
    <xf numFmtId="0" fontId="3" fillId="2" borderId="160" xfId="0" applyFont="1" applyFill="1" applyBorder="1" applyAlignment="1">
      <alignment horizontal="center" vertical="center" wrapText="1"/>
    </xf>
    <xf numFmtId="0" fontId="45" fillId="2" borderId="152" xfId="0" applyFont="1" applyFill="1" applyBorder="1" applyAlignment="1">
      <alignment horizontal="center" vertical="center" wrapText="1"/>
    </xf>
    <xf numFmtId="0" fontId="20" fillId="2" borderId="0" xfId="0" applyFont="1" applyFill="1" applyAlignment="1">
      <alignment horizontal="left" vertical="top" wrapText="1"/>
    </xf>
    <xf numFmtId="0" fontId="20" fillId="2" borderId="0" xfId="0" applyFont="1" applyFill="1" applyAlignment="1">
      <alignment horizontal="center" vertical="center" wrapText="1"/>
    </xf>
    <xf numFmtId="49" fontId="0" fillId="7" borderId="0" xfId="0" applyNumberFormat="1" applyFill="1"/>
    <xf numFmtId="0" fontId="3" fillId="2" borderId="200" xfId="0" applyFont="1" applyFill="1" applyBorder="1" applyAlignment="1">
      <alignment horizontal="center" vertical="center" wrapText="1"/>
    </xf>
    <xf numFmtId="0" fontId="3" fillId="2" borderId="104" xfId="0" applyFont="1" applyFill="1" applyBorder="1" applyAlignment="1">
      <alignment horizontal="left" vertical="center" wrapText="1"/>
    </xf>
    <xf numFmtId="0" fontId="3" fillId="2" borderId="202" xfId="0" applyFont="1" applyFill="1" applyBorder="1" applyAlignment="1">
      <alignment horizontal="center" vertical="center" wrapText="1"/>
    </xf>
    <xf numFmtId="0" fontId="3" fillId="2" borderId="234" xfId="0" applyFont="1" applyFill="1" applyBorder="1" applyAlignment="1">
      <alignment vertical="center" wrapText="1"/>
    </xf>
    <xf numFmtId="0" fontId="3" fillId="2" borderId="214" xfId="0" applyFont="1" applyFill="1" applyBorder="1" applyAlignment="1">
      <alignment horizontal="left" vertical="center" wrapText="1"/>
    </xf>
    <xf numFmtId="0" fontId="3" fillId="2" borderId="214" xfId="0" applyFont="1" applyFill="1" applyBorder="1" applyAlignment="1">
      <alignment horizontal="center" vertical="center" wrapText="1"/>
    </xf>
    <xf numFmtId="0" fontId="3" fillId="2" borderId="214" xfId="0" quotePrefix="1" applyFont="1" applyFill="1" applyBorder="1" applyAlignment="1">
      <alignment horizontal="center" vertical="center" wrapText="1"/>
    </xf>
    <xf numFmtId="0" fontId="29" fillId="5" borderId="21" xfId="0" applyFont="1" applyFill="1" applyBorder="1" applyAlignment="1">
      <alignment horizontal="center" vertical="center"/>
    </xf>
    <xf numFmtId="0" fontId="17" fillId="5" borderId="21" xfId="0" applyFont="1" applyFill="1" applyBorder="1" applyAlignment="1">
      <alignment horizontal="center"/>
    </xf>
    <xf numFmtId="0" fontId="29" fillId="5" borderId="18" xfId="0" applyFont="1" applyFill="1" applyBorder="1" applyAlignment="1">
      <alignment horizontal="center" vertical="center"/>
    </xf>
    <xf numFmtId="0" fontId="32" fillId="5" borderId="18" xfId="1" applyFont="1" applyFill="1" applyBorder="1" applyAlignment="1">
      <alignment horizontal="center" vertical="center"/>
    </xf>
    <xf numFmtId="0" fontId="30" fillId="3" borderId="18" xfId="1" applyFont="1" applyFill="1" applyBorder="1" applyAlignment="1">
      <alignment vertical="center" wrapText="1"/>
    </xf>
    <xf numFmtId="0" fontId="30" fillId="3" borderId="18" xfId="1" applyFont="1" applyFill="1" applyBorder="1" applyAlignment="1">
      <alignment vertical="top" wrapText="1"/>
    </xf>
    <xf numFmtId="0" fontId="30" fillId="3" borderId="18" xfId="1" applyFont="1" applyFill="1" applyBorder="1" applyAlignment="1">
      <alignment horizontal="center" vertical="top"/>
    </xf>
    <xf numFmtId="0" fontId="33" fillId="3" borderId="19" xfId="1" applyFont="1" applyFill="1" applyBorder="1" applyAlignment="1">
      <alignment vertical="center"/>
    </xf>
    <xf numFmtId="0" fontId="30" fillId="3" borderId="18" xfId="1" applyFont="1" applyFill="1" applyBorder="1"/>
    <xf numFmtId="0" fontId="29" fillId="5" borderId="18" xfId="0" applyFont="1" applyFill="1" applyBorder="1" applyAlignment="1">
      <alignment horizontal="center"/>
    </xf>
    <xf numFmtId="0" fontId="7" fillId="2" borderId="104" xfId="0" applyFont="1" applyFill="1" applyBorder="1" applyAlignment="1">
      <alignment horizontal="left" vertical="center" wrapText="1"/>
    </xf>
    <xf numFmtId="0" fontId="7" fillId="2" borderId="130" xfId="0" applyFont="1" applyFill="1" applyBorder="1" applyAlignment="1">
      <alignment vertical="center" wrapText="1"/>
    </xf>
    <xf numFmtId="0" fontId="3" fillId="2" borderId="130" xfId="0" applyFont="1" applyFill="1" applyBorder="1" applyAlignment="1">
      <alignment horizontal="center" vertical="center" wrapText="1"/>
    </xf>
    <xf numFmtId="0" fontId="14" fillId="5" borderId="124" xfId="1" applyFill="1" applyBorder="1" applyAlignment="1">
      <alignment horizontal="center" vertical="center" wrapText="1"/>
    </xf>
    <xf numFmtId="0" fontId="14" fillId="2" borderId="131" xfId="1" applyFill="1" applyBorder="1" applyAlignment="1">
      <alignment horizontal="center" vertical="center" wrapText="1"/>
    </xf>
    <xf numFmtId="0" fontId="14" fillId="5" borderId="131" xfId="1" applyFill="1" applyBorder="1" applyAlignment="1">
      <alignment horizontal="center" vertical="center" wrapText="1"/>
    </xf>
    <xf numFmtId="0" fontId="14" fillId="2" borderId="147" xfId="1" applyFill="1" applyBorder="1" applyAlignment="1">
      <alignment horizontal="center" vertical="center" wrapText="1"/>
    </xf>
    <xf numFmtId="0" fontId="3" fillId="7" borderId="117" xfId="0" applyFont="1" applyFill="1" applyBorder="1" applyAlignment="1">
      <alignment horizontal="center" vertical="center" wrapText="1"/>
    </xf>
    <xf numFmtId="0" fontId="0" fillId="2" borderId="117" xfId="0" applyFill="1" applyBorder="1" applyAlignment="1">
      <alignment horizontal="left"/>
    </xf>
    <xf numFmtId="0" fontId="0" fillId="2" borderId="117" xfId="0" applyFill="1" applyBorder="1" applyAlignment="1">
      <alignment horizontal="center"/>
    </xf>
    <xf numFmtId="0" fontId="0" fillId="2" borderId="117" xfId="0" applyFill="1" applyBorder="1" applyAlignment="1">
      <alignment horizontal="center" vertical="center"/>
    </xf>
    <xf numFmtId="0" fontId="43" fillId="2" borderId="108" xfId="4" applyFont="1" applyFill="1" applyBorder="1" applyAlignment="1">
      <alignment vertical="center" wrapText="1"/>
    </xf>
    <xf numFmtId="0" fontId="43" fillId="2" borderId="122" xfId="4" applyFont="1" applyFill="1" applyBorder="1" applyAlignment="1">
      <alignment vertical="center" wrapText="1"/>
    </xf>
    <xf numFmtId="0" fontId="43" fillId="7" borderId="108" xfId="4" applyFont="1" applyFill="1" applyBorder="1" applyAlignment="1">
      <alignment vertical="center" wrapText="1"/>
    </xf>
    <xf numFmtId="0" fontId="9" fillId="7" borderId="104" xfId="0" applyFont="1" applyFill="1" applyBorder="1" applyAlignment="1">
      <alignment horizontal="center" vertical="center" wrapText="1"/>
    </xf>
    <xf numFmtId="0" fontId="9" fillId="7" borderId="111" xfId="0" applyFont="1" applyFill="1" applyBorder="1" applyAlignment="1">
      <alignment horizontal="center" vertical="center" wrapText="1"/>
    </xf>
    <xf numFmtId="0" fontId="43" fillId="2" borderId="106" xfId="4" applyFont="1" applyFill="1" applyBorder="1" applyAlignment="1">
      <alignment vertical="center" wrapText="1"/>
    </xf>
    <xf numFmtId="0" fontId="43" fillId="7" borderId="106" xfId="4" applyFont="1" applyFill="1" applyBorder="1" applyAlignment="1">
      <alignment vertical="center" wrapText="1"/>
    </xf>
    <xf numFmtId="0" fontId="9" fillId="7" borderId="109" xfId="0" applyFont="1" applyFill="1" applyBorder="1" applyAlignment="1">
      <alignment horizontal="center" vertical="center" wrapText="1"/>
    </xf>
    <xf numFmtId="0" fontId="0" fillId="0" borderId="0" xfId="0" applyAlignment="1">
      <alignment horizontal="left"/>
    </xf>
    <xf numFmtId="0" fontId="0" fillId="0" borderId="0" xfId="0" applyAlignment="1">
      <alignment horizontal="center"/>
    </xf>
    <xf numFmtId="0" fontId="0" fillId="0" borderId="0" xfId="0" applyAlignment="1">
      <alignment horizontal="center" vertical="center"/>
    </xf>
    <xf numFmtId="9" fontId="0" fillId="7" borderId="0" xfId="0" applyNumberFormat="1" applyFill="1"/>
    <xf numFmtId="9" fontId="0" fillId="7" borderId="0" xfId="0" applyNumberFormat="1" applyFill="1" applyAlignment="1">
      <alignment horizontal="left"/>
    </xf>
    <xf numFmtId="9" fontId="0" fillId="7" borderId="0" xfId="0" applyNumberFormat="1" applyFill="1" applyAlignment="1">
      <alignment horizontal="center"/>
    </xf>
    <xf numFmtId="9" fontId="0" fillId="7" borderId="0" xfId="0" applyNumberFormat="1" applyFill="1" applyAlignment="1">
      <alignment horizontal="center" vertical="center"/>
    </xf>
    <xf numFmtId="3" fontId="0" fillId="7" borderId="0" xfId="0" applyNumberFormat="1" applyFill="1" applyAlignment="1">
      <alignment horizontal="left"/>
    </xf>
    <xf numFmtId="3" fontId="0" fillId="7" borderId="0" xfId="0" applyNumberFormat="1" applyFill="1" applyAlignment="1">
      <alignment horizontal="center"/>
    </xf>
    <xf numFmtId="3" fontId="0" fillId="7" borderId="0" xfId="0" applyNumberFormat="1" applyFill="1" applyAlignment="1">
      <alignment horizontal="center" vertical="center"/>
    </xf>
    <xf numFmtId="0" fontId="3" fillId="7" borderId="119" xfId="0" applyFont="1" applyFill="1" applyBorder="1" applyAlignment="1">
      <alignment horizontal="center" vertical="center" wrapText="1"/>
    </xf>
    <xf numFmtId="0" fontId="3" fillId="7" borderId="121" xfId="0" applyFont="1" applyFill="1" applyBorder="1" applyAlignment="1">
      <alignment horizontal="center" vertical="center" wrapText="1"/>
    </xf>
    <xf numFmtId="0" fontId="3" fillId="7" borderId="118" xfId="0" applyFont="1" applyFill="1" applyBorder="1" applyAlignment="1">
      <alignment horizontal="center" vertical="center" wrapText="1"/>
    </xf>
    <xf numFmtId="0" fontId="1" fillId="0" borderId="0" xfId="0" applyFont="1"/>
    <xf numFmtId="0" fontId="3" fillId="7" borderId="215" xfId="0" applyFont="1" applyFill="1" applyBorder="1" applyAlignment="1">
      <alignment horizontal="center" vertical="center" wrapText="1"/>
    </xf>
    <xf numFmtId="0" fontId="48" fillId="0" borderId="0" xfId="0" applyFont="1" applyAlignment="1">
      <alignment horizontal="left" vertical="center"/>
    </xf>
    <xf numFmtId="0" fontId="45" fillId="0" borderId="112" xfId="0" applyFont="1" applyBorder="1" applyAlignment="1">
      <alignment vertical="center" wrapText="1"/>
    </xf>
    <xf numFmtId="0" fontId="45" fillId="0" borderId="149" xfId="0" applyFont="1" applyBorder="1" applyAlignment="1">
      <alignment horizontal="left" vertical="center" wrapText="1"/>
    </xf>
    <xf numFmtId="0" fontId="61" fillId="0" borderId="0" xfId="0" applyFont="1" applyAlignment="1">
      <alignment horizontal="left" vertical="center"/>
    </xf>
    <xf numFmtId="0" fontId="1" fillId="0" borderId="0" xfId="0" applyFont="1" applyAlignment="1">
      <alignment horizontal="left" vertical="center"/>
    </xf>
    <xf numFmtId="0" fontId="18" fillId="0" borderId="0" xfId="0" applyFont="1" applyAlignment="1">
      <alignment horizontal="left" vertical="center"/>
    </xf>
    <xf numFmtId="0" fontId="3" fillId="0" borderId="198" xfId="0" applyFont="1" applyBorder="1" applyAlignment="1">
      <alignment horizontal="center" vertical="center" wrapText="1"/>
    </xf>
    <xf numFmtId="0" fontId="3" fillId="0" borderId="213" xfId="0" applyFont="1" applyBorder="1" applyAlignment="1">
      <alignment vertical="center" wrapText="1"/>
    </xf>
    <xf numFmtId="0" fontId="3" fillId="0" borderId="213" xfId="0" applyFont="1" applyBorder="1" applyAlignment="1">
      <alignment horizontal="left" vertical="center" wrapText="1"/>
    </xf>
    <xf numFmtId="0" fontId="3" fillId="0" borderId="213" xfId="0" quotePrefix="1" applyFont="1" applyBorder="1" applyAlignment="1">
      <alignment horizontal="center" vertical="center" wrapText="1"/>
    </xf>
    <xf numFmtId="0" fontId="3" fillId="0" borderId="213" xfId="0" applyFont="1" applyBorder="1" applyAlignment="1">
      <alignment horizontal="center" vertical="center" wrapText="1"/>
    </xf>
    <xf numFmtId="0" fontId="3" fillId="0" borderId="200" xfId="0" applyFont="1" applyBorder="1" applyAlignment="1">
      <alignment horizontal="center" vertical="center" wrapText="1"/>
    </xf>
    <xf numFmtId="0" fontId="3" fillId="0" borderId="104" xfId="0" quotePrefix="1" applyFont="1" applyBorder="1" applyAlignment="1">
      <alignment horizontal="center" vertical="center" wrapText="1"/>
    </xf>
    <xf numFmtId="3" fontId="3" fillId="0" borderId="104" xfId="0" applyNumberFormat="1" applyFont="1" applyBorder="1" applyAlignment="1">
      <alignment horizontal="center" vertical="center" wrapText="1"/>
    </xf>
    <xf numFmtId="3" fontId="50" fillId="0" borderId="109" xfId="0" applyNumberFormat="1" applyFont="1" applyBorder="1" applyAlignment="1">
      <alignment horizontal="center" vertical="center"/>
    </xf>
    <xf numFmtId="0" fontId="62" fillId="2" borderId="153" xfId="0" applyFont="1" applyFill="1" applyBorder="1" applyAlignment="1">
      <alignment horizontal="center" vertical="center"/>
    </xf>
    <xf numFmtId="0" fontId="62" fillId="2" borderId="114" xfId="0" applyFont="1" applyFill="1" applyBorder="1" applyAlignment="1">
      <alignment horizontal="left" vertical="center" wrapText="1"/>
    </xf>
    <xf numFmtId="0" fontId="62" fillId="7" borderId="153" xfId="0" applyFont="1" applyFill="1" applyBorder="1" applyAlignment="1">
      <alignment horizontal="center" vertical="center"/>
    </xf>
    <xf numFmtId="164" fontId="62" fillId="7" borderId="111" xfId="0" applyNumberFormat="1" applyFont="1" applyFill="1" applyBorder="1" applyAlignment="1">
      <alignment horizontal="center" vertical="center"/>
    </xf>
    <xf numFmtId="0" fontId="2" fillId="7" borderId="124" xfId="0" applyFont="1" applyFill="1" applyBorder="1" applyAlignment="1">
      <alignment horizontal="center" vertical="center"/>
    </xf>
    <xf numFmtId="0" fontId="48" fillId="2" borderId="0" xfId="0" applyFont="1" applyFill="1" applyAlignment="1">
      <alignment horizontal="left" vertical="center"/>
    </xf>
    <xf numFmtId="0" fontId="47" fillId="7" borderId="20" xfId="0" applyFont="1" applyFill="1" applyBorder="1" applyAlignment="1">
      <alignment horizontal="center" vertical="center" wrapText="1"/>
    </xf>
    <xf numFmtId="0" fontId="30" fillId="3" borderId="23" xfId="1" applyFont="1" applyFill="1" applyBorder="1" applyAlignment="1">
      <alignment horizontal="left" vertical="center"/>
    </xf>
    <xf numFmtId="0" fontId="30" fillId="3" borderId="8" xfId="1" applyFont="1" applyFill="1" applyBorder="1" applyAlignment="1">
      <alignment horizontal="left" vertical="center"/>
    </xf>
    <xf numFmtId="0" fontId="30" fillId="3" borderId="18" xfId="1" applyFont="1" applyFill="1" applyBorder="1" applyAlignment="1">
      <alignment horizontal="left" wrapText="1"/>
    </xf>
    <xf numFmtId="0" fontId="30" fillId="3" borderId="18" xfId="1" applyFont="1" applyFill="1" applyBorder="1" applyAlignment="1">
      <alignment wrapText="1"/>
    </xf>
    <xf numFmtId="0" fontId="45" fillId="2" borderId="260" xfId="0" applyFont="1" applyFill="1" applyBorder="1" applyAlignment="1">
      <alignment horizontal="center" vertical="center" wrapText="1"/>
    </xf>
    <xf numFmtId="0" fontId="47" fillId="7" borderId="263" xfId="0" applyFont="1" applyFill="1" applyBorder="1" applyAlignment="1">
      <alignment horizontal="center" vertical="center" wrapText="1"/>
    </xf>
    <xf numFmtId="0" fontId="1" fillId="0" borderId="0" xfId="0" applyFont="1" applyFill="1" applyAlignment="1">
      <alignment vertical="center"/>
    </xf>
    <xf numFmtId="0" fontId="3" fillId="2" borderId="198" xfId="0" applyFont="1" applyFill="1" applyBorder="1" applyAlignment="1">
      <alignment horizontal="center" vertical="center" wrapText="1"/>
    </xf>
    <xf numFmtId="0" fontId="3" fillId="2" borderId="271" xfId="0" applyFont="1" applyFill="1" applyBorder="1" applyAlignment="1">
      <alignment vertical="center" wrapText="1"/>
    </xf>
    <xf numFmtId="0" fontId="9" fillId="7" borderId="130" xfId="0" applyFont="1" applyFill="1" applyBorder="1" applyAlignment="1">
      <alignment horizontal="center" vertical="center" wrapText="1"/>
    </xf>
    <xf numFmtId="0" fontId="6" fillId="0" borderId="0" xfId="0" applyFont="1" applyFill="1" applyAlignment="1">
      <alignment vertical="center"/>
    </xf>
    <xf numFmtId="0" fontId="0" fillId="0" borderId="0" xfId="0" applyFill="1" applyAlignment="1">
      <alignment horizontal="left"/>
    </xf>
    <xf numFmtId="0" fontId="0" fillId="0" borderId="0" xfId="0" applyFill="1" applyAlignment="1">
      <alignment horizontal="center"/>
    </xf>
    <xf numFmtId="0" fontId="0" fillId="0" borderId="0" xfId="0" applyFill="1"/>
    <xf numFmtId="0" fontId="0" fillId="0" borderId="0" xfId="0" applyFill="1" applyAlignment="1">
      <alignment horizontal="center" vertical="center"/>
    </xf>
    <xf numFmtId="3" fontId="43" fillId="0" borderId="176" xfId="0" quotePrefix="1" applyNumberFormat="1" applyFont="1" applyBorder="1" applyAlignment="1">
      <alignment horizontal="center" vertical="center"/>
    </xf>
    <xf numFmtId="0" fontId="21" fillId="2" borderId="0" xfId="0" applyFont="1" applyFill="1" applyAlignment="1">
      <alignment horizontal="center" vertical="center" wrapText="1"/>
    </xf>
    <xf numFmtId="3" fontId="43" fillId="2" borderId="217" xfId="2" applyNumberFormat="1" applyFont="1" applyFill="1" applyBorder="1" applyAlignment="1">
      <alignment horizontal="center" vertical="center" wrapText="1"/>
    </xf>
    <xf numFmtId="3" fontId="43" fillId="2" borderId="218" xfId="0" applyNumberFormat="1" applyFont="1" applyFill="1" applyBorder="1" applyAlignment="1">
      <alignment horizontal="center" vertical="center" wrapText="1"/>
    </xf>
    <xf numFmtId="3" fontId="43" fillId="2" borderId="219" xfId="0" applyNumberFormat="1" applyFont="1" applyFill="1" applyBorder="1" applyAlignment="1">
      <alignment horizontal="center" vertical="center" wrapText="1"/>
    </xf>
    <xf numFmtId="0" fontId="50" fillId="2" borderId="64" xfId="0" applyFont="1" applyFill="1" applyBorder="1" applyAlignment="1">
      <alignment horizontal="left" vertical="center" wrapText="1"/>
    </xf>
    <xf numFmtId="0" fontId="39" fillId="2" borderId="0" xfId="0" applyFont="1" applyFill="1"/>
    <xf numFmtId="0" fontId="39" fillId="0" borderId="0" xfId="0" applyFont="1"/>
    <xf numFmtId="0" fontId="0" fillId="2" borderId="0" xfId="0" applyFill="1" applyAlignment="1">
      <alignment horizontal="left" vertical="top" wrapText="1"/>
    </xf>
    <xf numFmtId="0" fontId="22" fillId="0" borderId="137" xfId="0" applyFont="1" applyFill="1" applyBorder="1"/>
    <xf numFmtId="0" fontId="43" fillId="0" borderId="138" xfId="3" applyFont="1" applyFill="1" applyBorder="1" applyAlignment="1">
      <alignment vertical="center" wrapText="1"/>
    </xf>
    <xf numFmtId="0" fontId="1" fillId="0" borderId="0" xfId="0" applyFont="1" applyFill="1" applyAlignment="1">
      <alignment horizontal="left" vertical="center"/>
    </xf>
    <xf numFmtId="0" fontId="21" fillId="0" borderId="0" xfId="0" applyFont="1" applyFill="1" applyAlignment="1">
      <alignment vertical="center" wrapText="1"/>
    </xf>
    <xf numFmtId="0" fontId="5" fillId="0" borderId="0" xfId="0" applyFont="1" applyFill="1" applyAlignment="1">
      <alignment horizontal="center" vertical="top" wrapText="1"/>
    </xf>
    <xf numFmtId="0" fontId="22" fillId="0" borderId="0" xfId="0" applyFont="1" applyFill="1"/>
    <xf numFmtId="0" fontId="47" fillId="0" borderId="0" xfId="0" applyFont="1" applyFill="1" applyAlignment="1">
      <alignment horizontal="center" vertical="top" wrapText="1"/>
    </xf>
    <xf numFmtId="0" fontId="39" fillId="0" borderId="0" xfId="0" applyFont="1" applyFill="1"/>
    <xf numFmtId="0" fontId="41" fillId="0" borderId="0" xfId="0" applyFont="1" applyFill="1"/>
    <xf numFmtId="0" fontId="39" fillId="0" borderId="0" xfId="0" applyFont="1" applyFill="1" applyAlignment="1">
      <alignment vertical="center" wrapText="1"/>
    </xf>
    <xf numFmtId="3" fontId="43" fillId="0" borderId="176" xfId="2" applyNumberFormat="1" applyFont="1" applyFill="1" applyBorder="1" applyAlignment="1">
      <alignment horizontal="center" vertical="center" wrapText="1"/>
    </xf>
    <xf numFmtId="0" fontId="27" fillId="2" borderId="0" xfId="0" applyFont="1" applyFill="1"/>
    <xf numFmtId="0" fontId="56" fillId="0" borderId="0" xfId="0" applyFont="1" applyAlignment="1">
      <alignment horizontal="left" vertical="top" wrapText="1"/>
    </xf>
    <xf numFmtId="0" fontId="0" fillId="2" borderId="0" xfId="0" applyFill="1" applyAlignment="1">
      <alignment horizontal="left" vertical="top" wrapText="1"/>
    </xf>
    <xf numFmtId="0" fontId="56" fillId="0" borderId="0" xfId="0" applyFont="1" applyAlignment="1">
      <alignment horizontal="left" vertical="center" wrapText="1"/>
    </xf>
    <xf numFmtId="0" fontId="56" fillId="0" borderId="0" xfId="0" applyFont="1" applyAlignment="1">
      <alignment horizontal="left" vertical="center"/>
    </xf>
    <xf numFmtId="0" fontId="3" fillId="7" borderId="119" xfId="0" applyFont="1" applyFill="1" applyBorder="1" applyAlignment="1">
      <alignment horizontal="center" vertical="center" wrapText="1"/>
    </xf>
    <xf numFmtId="0" fontId="3" fillId="7" borderId="29" xfId="0" applyFont="1" applyFill="1" applyBorder="1" applyAlignment="1">
      <alignment horizontal="center" vertical="center" wrapText="1"/>
    </xf>
    <xf numFmtId="0" fontId="3" fillId="7" borderId="52" xfId="0" applyFont="1" applyFill="1" applyBorder="1" applyAlignment="1">
      <alignment horizontal="center" vertical="center"/>
    </xf>
    <xf numFmtId="0" fontId="3" fillId="7" borderId="278" xfId="0" applyFont="1" applyFill="1" applyBorder="1" applyAlignment="1">
      <alignment horizontal="center" vertical="center"/>
    </xf>
    <xf numFmtId="0" fontId="0" fillId="2" borderId="0" xfId="0" applyFill="1" applyBorder="1"/>
    <xf numFmtId="0" fontId="47" fillId="7" borderId="291" xfId="0" applyFont="1" applyFill="1" applyBorder="1" applyAlignment="1">
      <alignment horizontal="center" vertical="center" wrapText="1"/>
    </xf>
    <xf numFmtId="0" fontId="47" fillId="7" borderId="289" xfId="0" applyFont="1" applyFill="1" applyBorder="1" applyAlignment="1">
      <alignment horizontal="center" vertical="center" wrapText="1"/>
    </xf>
    <xf numFmtId="0" fontId="63" fillId="0" borderId="0" xfId="0" applyFont="1"/>
    <xf numFmtId="0" fontId="0" fillId="0" borderId="0" xfId="0" applyFill="1" applyBorder="1"/>
    <xf numFmtId="0" fontId="6" fillId="2" borderId="6" xfId="0" applyFont="1" applyFill="1" applyBorder="1" applyAlignment="1">
      <alignment vertical="center" wrapText="1"/>
    </xf>
    <xf numFmtId="0" fontId="6" fillId="11" borderId="6" xfId="0" applyFont="1" applyFill="1" applyBorder="1" applyAlignment="1">
      <alignment horizontal="center" vertical="center" wrapText="1"/>
    </xf>
    <xf numFmtId="0" fontId="6" fillId="13" borderId="299" xfId="0" applyFont="1" applyFill="1" applyBorder="1" applyAlignment="1">
      <alignment horizontal="center" vertical="center" wrapText="1"/>
    </xf>
    <xf numFmtId="0" fontId="6" fillId="14" borderId="299" xfId="0" applyFont="1" applyFill="1" applyBorder="1" applyAlignment="1">
      <alignment horizontal="center" vertical="center" wrapText="1"/>
    </xf>
    <xf numFmtId="0" fontId="6" fillId="4" borderId="299" xfId="0" applyFont="1" applyFill="1" applyBorder="1" applyAlignment="1">
      <alignment horizontal="center" vertical="center" wrapText="1"/>
    </xf>
    <xf numFmtId="0" fontId="6" fillId="6" borderId="299" xfId="0" applyFont="1" applyFill="1" applyBorder="1" applyAlignment="1">
      <alignment horizontal="center" vertical="center" wrapText="1"/>
    </xf>
    <xf numFmtId="0" fontId="0" fillId="2" borderId="0" xfId="0" applyFill="1" applyBorder="1" applyAlignment="1">
      <alignment horizontal="left"/>
    </xf>
    <xf numFmtId="0" fontId="6" fillId="8" borderId="298" xfId="0" applyFont="1" applyFill="1" applyBorder="1" applyAlignment="1">
      <alignment horizontal="center" vertical="center" wrapText="1"/>
    </xf>
    <xf numFmtId="0" fontId="0" fillId="9" borderId="300" xfId="0" applyFill="1" applyBorder="1"/>
    <xf numFmtId="0" fontId="6" fillId="0" borderId="0" xfId="0" applyFont="1" applyAlignment="1">
      <alignment vertical="center" wrapText="1"/>
    </xf>
    <xf numFmtId="0" fontId="6" fillId="15" borderId="301" xfId="0" applyFont="1" applyFill="1" applyBorder="1" applyAlignment="1">
      <alignment horizontal="center" vertical="center" wrapText="1"/>
    </xf>
    <xf numFmtId="0" fontId="46" fillId="7" borderId="122" xfId="0" applyFont="1" applyFill="1" applyBorder="1" applyAlignment="1">
      <alignment vertical="center" wrapText="1"/>
    </xf>
    <xf numFmtId="0" fontId="45" fillId="7" borderId="126" xfId="0" applyFont="1" applyFill="1" applyBorder="1" applyAlignment="1">
      <alignment horizontal="center" vertical="center" wrapText="1"/>
    </xf>
    <xf numFmtId="0" fontId="3" fillId="7" borderId="126" xfId="0" applyFont="1" applyFill="1" applyBorder="1" applyAlignment="1">
      <alignment horizontal="center" vertical="center" wrapText="1"/>
    </xf>
    <xf numFmtId="0" fontId="46" fillId="7" borderId="126" xfId="0" applyFont="1" applyFill="1" applyBorder="1" applyAlignment="1">
      <alignment vertical="center" wrapText="1"/>
    </xf>
    <xf numFmtId="0" fontId="45" fillId="7" borderId="154" xfId="0" applyFont="1" applyFill="1" applyBorder="1" applyAlignment="1">
      <alignment horizontal="center" vertical="center" wrapText="1"/>
    </xf>
    <xf numFmtId="0" fontId="50" fillId="2" borderId="152" xfId="0" applyFont="1" applyFill="1" applyBorder="1" applyAlignment="1">
      <alignment horizontal="center" vertical="center" wrapText="1"/>
    </xf>
    <xf numFmtId="0" fontId="46" fillId="2" borderId="156" xfId="0" applyFont="1" applyFill="1" applyBorder="1" applyAlignment="1">
      <alignment horizontal="center" vertical="center" wrapText="1"/>
    </xf>
    <xf numFmtId="0" fontId="6" fillId="2" borderId="152" xfId="0" applyFont="1" applyFill="1" applyBorder="1" applyAlignment="1">
      <alignment horizontal="center" vertical="center" wrapText="1"/>
    </xf>
    <xf numFmtId="0" fontId="46" fillId="0" borderId="152" xfId="0" applyFont="1" applyBorder="1" applyAlignment="1">
      <alignment horizontal="center" vertical="center" wrapText="1"/>
    </xf>
    <xf numFmtId="0" fontId="50" fillId="0" borderId="152" xfId="0" applyFont="1" applyBorder="1" applyAlignment="1">
      <alignment horizontal="center" vertical="center" wrapText="1"/>
    </xf>
    <xf numFmtId="0" fontId="50" fillId="0" borderId="155" xfId="0" applyFont="1" applyBorder="1" applyAlignment="1">
      <alignment horizontal="center" vertical="center" wrapText="1"/>
    </xf>
    <xf numFmtId="0" fontId="50" fillId="2" borderId="0" xfId="0" applyFont="1" applyFill="1" applyAlignment="1">
      <alignment horizontal="center" vertical="center" wrapText="1"/>
    </xf>
    <xf numFmtId="0" fontId="22" fillId="2" borderId="0" xfId="0" applyFont="1" applyFill="1" applyAlignment="1">
      <alignment horizontal="center" vertical="center"/>
    </xf>
    <xf numFmtId="0" fontId="3" fillId="7" borderId="249" xfId="0" applyFont="1" applyFill="1" applyBorder="1" applyAlignment="1">
      <alignment horizontal="center" vertical="center" wrapText="1"/>
    </xf>
    <xf numFmtId="3" fontId="3" fillId="2" borderId="304" xfId="0" applyNumberFormat="1" applyFont="1" applyFill="1" applyBorder="1" applyAlignment="1">
      <alignment horizontal="center" vertical="center" wrapText="1"/>
    </xf>
    <xf numFmtId="0" fontId="3" fillId="7" borderId="267" xfId="0" applyFont="1" applyFill="1" applyBorder="1" applyAlignment="1">
      <alignment horizontal="center" vertical="center" wrapText="1"/>
    </xf>
    <xf numFmtId="3" fontId="3" fillId="2" borderId="305" xfId="0" applyNumberFormat="1" applyFont="1" applyFill="1" applyBorder="1" applyAlignment="1">
      <alignment horizontal="center" vertical="center" wrapText="1"/>
    </xf>
    <xf numFmtId="0" fontId="0" fillId="2" borderId="0" xfId="0" applyFill="1" applyAlignment="1">
      <alignment horizontal="left" vertical="top" wrapText="1"/>
    </xf>
    <xf numFmtId="0" fontId="63" fillId="0" borderId="0" xfId="0" applyFont="1" applyAlignment="1">
      <alignment vertical="center"/>
    </xf>
    <xf numFmtId="0" fontId="63" fillId="0" borderId="0" xfId="0" applyFont="1" applyAlignment="1">
      <alignment horizontal="center" vertical="center"/>
    </xf>
    <xf numFmtId="3" fontId="0" fillId="2" borderId="0" xfId="0" applyNumberFormat="1" applyFill="1"/>
    <xf numFmtId="3" fontId="32" fillId="2" borderId="0" xfId="1" applyNumberFormat="1" applyFont="1" applyFill="1" applyBorder="1" applyAlignment="1">
      <alignment horizontal="left" vertical="center"/>
    </xf>
    <xf numFmtId="3" fontId="32" fillId="2" borderId="0" xfId="1" applyNumberFormat="1" applyFont="1" applyFill="1" applyBorder="1" applyAlignment="1">
      <alignment horizontal="center" vertical="center"/>
    </xf>
    <xf numFmtId="3" fontId="1" fillId="2" borderId="0" xfId="0" applyNumberFormat="1" applyFont="1" applyFill="1" applyAlignment="1">
      <alignment horizontal="right" vertical="center"/>
    </xf>
    <xf numFmtId="3" fontId="3" fillId="7" borderId="130" xfId="0" applyNumberFormat="1" applyFont="1" applyFill="1" applyBorder="1" applyAlignment="1">
      <alignment horizontal="center" vertical="center" wrapText="1"/>
    </xf>
    <xf numFmtId="3" fontId="3" fillId="7" borderId="147" xfId="0" applyNumberFormat="1" applyFont="1" applyFill="1" applyBorder="1" applyAlignment="1">
      <alignment horizontal="center" vertical="center" wrapText="1"/>
    </xf>
    <xf numFmtId="3" fontId="3" fillId="0" borderId="201" xfId="0" applyNumberFormat="1" applyFont="1" applyBorder="1" applyAlignment="1">
      <alignment horizontal="center" vertical="center" wrapText="1"/>
    </xf>
    <xf numFmtId="3" fontId="3" fillId="2" borderId="104" xfId="0" applyNumberFormat="1" applyFont="1" applyFill="1" applyBorder="1" applyAlignment="1">
      <alignment horizontal="center" vertical="center" wrapText="1"/>
    </xf>
    <xf numFmtId="3" fontId="3" fillId="2" borderId="214" xfId="0" applyNumberFormat="1" applyFont="1" applyFill="1" applyBorder="1" applyAlignment="1">
      <alignment horizontal="center" vertical="center" wrapText="1"/>
    </xf>
    <xf numFmtId="3" fontId="3" fillId="0" borderId="203" xfId="0" applyNumberFormat="1" applyFont="1" applyBorder="1" applyAlignment="1">
      <alignment horizontal="center" vertical="center" wrapText="1"/>
    </xf>
    <xf numFmtId="3" fontId="0" fillId="2" borderId="0" xfId="0" applyNumberFormat="1" applyFill="1" applyAlignment="1">
      <alignment vertical="center" wrapText="1"/>
    </xf>
    <xf numFmtId="3" fontId="1" fillId="2" borderId="0" xfId="0" applyNumberFormat="1" applyFont="1" applyFill="1" applyAlignment="1">
      <alignment vertical="center" wrapText="1"/>
    </xf>
    <xf numFmtId="3" fontId="0" fillId="2" borderId="51" xfId="0" applyNumberFormat="1" applyFill="1" applyBorder="1" applyAlignment="1">
      <alignment vertical="center" wrapText="1"/>
    </xf>
    <xf numFmtId="3" fontId="3" fillId="7" borderId="31" xfId="0" applyNumberFormat="1" applyFont="1" applyFill="1" applyBorder="1" applyAlignment="1">
      <alignment horizontal="center" vertical="top" wrapText="1"/>
    </xf>
    <xf numFmtId="3" fontId="45" fillId="7" borderId="238" xfId="0" applyNumberFormat="1" applyFont="1" applyFill="1" applyBorder="1" applyAlignment="1">
      <alignment horizontal="center" vertical="top" wrapText="1"/>
    </xf>
    <xf numFmtId="3" fontId="45" fillId="7" borderId="31" xfId="0" applyNumberFormat="1" applyFont="1" applyFill="1" applyBorder="1" applyAlignment="1">
      <alignment horizontal="center" vertical="top" wrapText="1"/>
    </xf>
    <xf numFmtId="3" fontId="45" fillId="0" borderId="217" xfId="0" applyNumberFormat="1" applyFont="1" applyFill="1" applyBorder="1" applyAlignment="1">
      <alignment horizontal="center" vertical="center" wrapText="1"/>
    </xf>
    <xf numFmtId="3" fontId="45" fillId="0" borderId="218" xfId="0" applyNumberFormat="1" applyFont="1" applyFill="1" applyBorder="1" applyAlignment="1">
      <alignment horizontal="center" vertical="center" wrapText="1"/>
    </xf>
    <xf numFmtId="3" fontId="45" fillId="0" borderId="219" xfId="0" applyNumberFormat="1" applyFont="1" applyFill="1" applyBorder="1" applyAlignment="1">
      <alignment horizontal="center" vertical="center" wrapText="1"/>
    </xf>
    <xf numFmtId="3" fontId="45" fillId="0" borderId="175" xfId="0" quotePrefix="1" applyNumberFormat="1" applyFont="1" applyFill="1" applyBorder="1" applyAlignment="1">
      <alignment horizontal="center" vertical="center" wrapText="1"/>
    </xf>
    <xf numFmtId="3" fontId="45" fillId="0" borderId="176" xfId="0" quotePrefix="1" applyNumberFormat="1" applyFont="1" applyFill="1" applyBorder="1" applyAlignment="1">
      <alignment horizontal="center" vertical="center" wrapText="1"/>
    </xf>
    <xf numFmtId="3" fontId="45" fillId="0" borderId="176" xfId="0" applyNumberFormat="1" applyFont="1" applyFill="1" applyBorder="1" applyAlignment="1">
      <alignment horizontal="center" vertical="center" wrapText="1"/>
    </xf>
    <xf numFmtId="3" fontId="45" fillId="0" borderId="177" xfId="0" applyNumberFormat="1" applyFont="1" applyFill="1" applyBorder="1" applyAlignment="1">
      <alignment horizontal="center" vertical="center" wrapText="1"/>
    </xf>
    <xf numFmtId="3" fontId="45" fillId="2" borderId="175" xfId="0" applyNumberFormat="1" applyFont="1" applyFill="1" applyBorder="1" applyAlignment="1">
      <alignment horizontal="center" vertical="center" wrapText="1"/>
    </xf>
    <xf numFmtId="3" fontId="45" fillId="2" borderId="176" xfId="0" quotePrefix="1" applyNumberFormat="1" applyFont="1" applyFill="1" applyBorder="1" applyAlignment="1">
      <alignment horizontal="center" vertical="center" wrapText="1"/>
    </xf>
    <xf numFmtId="3" fontId="45" fillId="2" borderId="176" xfId="0" applyNumberFormat="1" applyFont="1" applyFill="1" applyBorder="1" applyAlignment="1">
      <alignment horizontal="center" vertical="center" wrapText="1"/>
    </xf>
    <xf numFmtId="3" fontId="45" fillId="2" borderId="177" xfId="0" applyNumberFormat="1" applyFont="1" applyFill="1" applyBorder="1" applyAlignment="1">
      <alignment horizontal="center" vertical="center" wrapText="1"/>
    </xf>
    <xf numFmtId="3" fontId="45" fillId="2" borderId="280" xfId="0" quotePrefix="1" applyNumberFormat="1" applyFont="1" applyFill="1" applyBorder="1" applyAlignment="1">
      <alignment horizontal="center" vertical="center" wrapText="1"/>
    </xf>
    <xf numFmtId="3" fontId="45" fillId="2" borderId="281" xfId="0" quotePrefix="1" applyNumberFormat="1" applyFont="1" applyFill="1" applyBorder="1" applyAlignment="1">
      <alignment horizontal="center" vertical="center" wrapText="1"/>
    </xf>
    <xf numFmtId="3" fontId="45" fillId="2" borderId="281" xfId="0" applyNumberFormat="1" applyFont="1" applyFill="1" applyBorder="1" applyAlignment="1">
      <alignment horizontal="center" vertical="center" wrapText="1"/>
    </xf>
    <xf numFmtId="3" fontId="45" fillId="2" borderId="282" xfId="0" applyNumberFormat="1" applyFont="1" applyFill="1" applyBorder="1" applyAlignment="1">
      <alignment horizontal="center" vertical="center" wrapText="1"/>
    </xf>
    <xf numFmtId="3" fontId="45" fillId="2" borderId="217" xfId="0" applyNumberFormat="1" applyFont="1" applyFill="1" applyBorder="1" applyAlignment="1">
      <alignment horizontal="center" vertical="center" wrapText="1"/>
    </xf>
    <xf numFmtId="3" fontId="45" fillId="2" borderId="218" xfId="0" applyNumberFormat="1" applyFont="1" applyFill="1" applyBorder="1" applyAlignment="1">
      <alignment horizontal="center" vertical="center" wrapText="1"/>
    </xf>
    <xf numFmtId="3" fontId="45" fillId="2" borderId="219" xfId="0" applyNumberFormat="1" applyFont="1" applyFill="1" applyBorder="1" applyAlignment="1">
      <alignment horizontal="center" vertical="center" wrapText="1"/>
    </xf>
    <xf numFmtId="3" fontId="45" fillId="2" borderId="175" xfId="0" quotePrefix="1" applyNumberFormat="1" applyFont="1" applyFill="1" applyBorder="1" applyAlignment="1">
      <alignment horizontal="center" vertical="center" wrapText="1"/>
    </xf>
    <xf numFmtId="3" fontId="45" fillId="2" borderId="177" xfId="0" quotePrefix="1" applyNumberFormat="1" applyFont="1" applyFill="1" applyBorder="1" applyAlignment="1">
      <alignment horizontal="center" vertical="center" wrapText="1"/>
    </xf>
    <xf numFmtId="3" fontId="45" fillId="0" borderId="175" xfId="0" quotePrefix="1" applyNumberFormat="1" applyFont="1" applyBorder="1" applyAlignment="1">
      <alignment horizontal="center" vertical="center" wrapText="1"/>
    </xf>
    <xf numFmtId="3" fontId="45" fillId="0" borderId="177" xfId="0" quotePrefix="1" applyNumberFormat="1" applyFont="1" applyBorder="1" applyAlignment="1">
      <alignment horizontal="center" vertical="center" wrapText="1"/>
    </xf>
    <xf numFmtId="3" fontId="45" fillId="0" borderId="178" xfId="0" quotePrefix="1" applyNumberFormat="1" applyFont="1" applyBorder="1" applyAlignment="1">
      <alignment horizontal="center" vertical="center" wrapText="1"/>
    </xf>
    <xf numFmtId="3" fontId="45" fillId="0" borderId="180" xfId="0" quotePrefix="1" applyNumberFormat="1" applyFont="1" applyBorder="1" applyAlignment="1">
      <alignment horizontal="center" vertical="center" wrapText="1"/>
    </xf>
    <xf numFmtId="3" fontId="6" fillId="0" borderId="0" xfId="0" applyNumberFormat="1" applyFont="1" applyAlignment="1">
      <alignment horizontal="left" vertical="center" wrapText="1"/>
    </xf>
    <xf numFmtId="3" fontId="0" fillId="7" borderId="0" xfId="0" applyNumberFormat="1" applyFill="1" applyAlignment="1">
      <alignment vertical="center" wrapText="1"/>
    </xf>
    <xf numFmtId="3" fontId="0" fillId="0" borderId="0" xfId="0" applyNumberFormat="1" applyFill="1"/>
    <xf numFmtId="3" fontId="32" fillId="0" borderId="0" xfId="1" applyNumberFormat="1" applyFont="1" applyFill="1" applyBorder="1" applyAlignment="1">
      <alignment horizontal="center" vertical="center"/>
    </xf>
    <xf numFmtId="3" fontId="1" fillId="0" borderId="0" xfId="0" applyNumberFormat="1" applyFont="1" applyFill="1" applyAlignment="1">
      <alignment horizontal="right" vertical="center"/>
    </xf>
    <xf numFmtId="3" fontId="45" fillId="7" borderId="200" xfId="0" applyNumberFormat="1" applyFont="1" applyFill="1" applyBorder="1" applyAlignment="1">
      <alignment horizontal="center" vertical="top" wrapText="1"/>
    </xf>
    <xf numFmtId="3" fontId="45" fillId="7" borderId="104" xfId="0" applyNumberFormat="1" applyFont="1" applyFill="1" applyBorder="1" applyAlignment="1">
      <alignment horizontal="center" vertical="top" wrapText="1"/>
    </xf>
    <xf numFmtId="3" fontId="45" fillId="7" borderId="107" xfId="0" applyNumberFormat="1" applyFont="1" applyFill="1" applyBorder="1" applyAlignment="1">
      <alignment horizontal="center" vertical="top" wrapText="1"/>
    </xf>
    <xf numFmtId="3" fontId="3" fillId="7" borderId="107" xfId="0" applyNumberFormat="1" applyFont="1" applyFill="1" applyBorder="1" applyAlignment="1">
      <alignment horizontal="center" vertical="top" wrapText="1"/>
    </xf>
    <xf numFmtId="3" fontId="45" fillId="7" borderId="242" xfId="0" applyNumberFormat="1" applyFont="1" applyFill="1" applyBorder="1" applyAlignment="1">
      <alignment horizontal="center" vertical="top"/>
    </xf>
    <xf numFmtId="3" fontId="45" fillId="7" borderId="205" xfId="0" applyNumberFormat="1" applyFont="1" applyFill="1" applyBorder="1" applyAlignment="1">
      <alignment horizontal="center" vertical="top" wrapText="1"/>
    </xf>
    <xf numFmtId="3" fontId="45" fillId="7" borderId="110" xfId="0" applyNumberFormat="1" applyFont="1" applyFill="1" applyBorder="1" applyAlignment="1">
      <alignment horizontal="center" vertical="top" wrapText="1"/>
    </xf>
    <xf numFmtId="3" fontId="45" fillId="7" borderId="105" xfId="0" applyNumberFormat="1" applyFont="1" applyFill="1" applyBorder="1" applyAlignment="1">
      <alignment horizontal="center" vertical="top" wrapText="1"/>
    </xf>
    <xf numFmtId="3" fontId="45" fillId="7" borderId="115" xfId="0" applyNumberFormat="1" applyFont="1" applyFill="1" applyBorder="1" applyAlignment="1">
      <alignment horizontal="center" vertical="top" wrapText="1"/>
    </xf>
    <xf numFmtId="3" fontId="45" fillId="7" borderId="59" xfId="0" applyNumberFormat="1" applyFont="1" applyFill="1" applyBorder="1" applyAlignment="1">
      <alignment horizontal="center" vertical="top"/>
    </xf>
    <xf numFmtId="3" fontId="0" fillId="7" borderId="118" xfId="0" applyNumberFormat="1" applyFill="1" applyBorder="1"/>
    <xf numFmtId="3" fontId="45" fillId="7" borderId="134" xfId="0" applyNumberFormat="1" applyFont="1" applyFill="1" applyBorder="1" applyAlignment="1">
      <alignment horizontal="center" vertical="top" wrapText="1"/>
    </xf>
    <xf numFmtId="3" fontId="45" fillId="7" borderId="133" xfId="0" applyNumberFormat="1" applyFont="1" applyFill="1" applyBorder="1" applyAlignment="1">
      <alignment horizontal="center" vertical="top" wrapText="1"/>
    </xf>
    <xf numFmtId="3" fontId="45" fillId="7" borderId="243" xfId="0" applyNumberFormat="1" applyFont="1" applyFill="1" applyBorder="1" applyAlignment="1">
      <alignment horizontal="center" vertical="top"/>
    </xf>
    <xf numFmtId="3" fontId="43" fillId="0" borderId="244" xfId="3" applyNumberFormat="1" applyFont="1" applyFill="1" applyBorder="1" applyAlignment="1">
      <alignment horizontal="center" vertical="center" wrapText="1"/>
    </xf>
    <xf numFmtId="3" fontId="43" fillId="0" borderId="139" xfId="3" applyNumberFormat="1" applyFont="1" applyFill="1" applyBorder="1" applyAlignment="1">
      <alignment horizontal="center" vertical="center" wrapText="1"/>
    </xf>
    <xf numFmtId="3" fontId="0" fillId="2" borderId="0" xfId="0" applyNumberFormat="1" applyFill="1" applyBorder="1"/>
    <xf numFmtId="3" fontId="45" fillId="7" borderId="145" xfId="0" applyNumberFormat="1" applyFont="1" applyFill="1" applyBorder="1" applyAlignment="1">
      <alignment horizontal="center" vertical="top" wrapText="1"/>
    </xf>
    <xf numFmtId="3" fontId="3" fillId="7" borderId="104" xfId="0" applyNumberFormat="1" applyFont="1" applyFill="1" applyBorder="1" applyAlignment="1">
      <alignment horizontal="center" vertical="top" wrapText="1"/>
    </xf>
    <xf numFmtId="3" fontId="3" fillId="7" borderId="131" xfId="0" applyNumberFormat="1" applyFont="1" applyFill="1" applyBorder="1" applyAlignment="1">
      <alignment horizontal="center" vertical="top" wrapText="1"/>
    </xf>
    <xf numFmtId="3" fontId="45" fillId="7" borderId="269" xfId="0" applyNumberFormat="1" applyFont="1" applyFill="1" applyBorder="1" applyAlignment="1">
      <alignment horizontal="center" vertical="top" wrapText="1"/>
    </xf>
    <xf numFmtId="3" fontId="45" fillId="7" borderId="125" xfId="0" applyNumberFormat="1" applyFont="1" applyFill="1" applyBorder="1" applyAlignment="1">
      <alignment horizontal="center" vertical="top" wrapText="1"/>
    </xf>
    <xf numFmtId="3" fontId="3" fillId="7" borderId="110" xfId="0" applyNumberFormat="1" applyFont="1" applyFill="1" applyBorder="1" applyAlignment="1">
      <alignment horizontal="center" vertical="top" wrapText="1"/>
    </xf>
    <xf numFmtId="3" fontId="3" fillId="7" borderId="125" xfId="0" applyNumberFormat="1" applyFont="1" applyFill="1" applyBorder="1" applyAlignment="1">
      <alignment horizontal="center" vertical="top" wrapText="1"/>
    </xf>
    <xf numFmtId="3" fontId="45" fillId="7" borderId="231" xfId="0" applyNumberFormat="1" applyFont="1" applyFill="1" applyBorder="1" applyAlignment="1">
      <alignment horizontal="center" vertical="top" wrapText="1"/>
    </xf>
    <xf numFmtId="3" fontId="45" fillId="7" borderId="118" xfId="0" applyNumberFormat="1" applyFont="1" applyFill="1" applyBorder="1" applyAlignment="1">
      <alignment horizontal="center" vertical="top" wrapText="1"/>
    </xf>
    <xf numFmtId="3" fontId="3" fillId="7" borderId="118" xfId="0" applyNumberFormat="1" applyFont="1" applyFill="1" applyBorder="1" applyAlignment="1">
      <alignment horizontal="center" vertical="top" wrapText="1"/>
    </xf>
    <xf numFmtId="3" fontId="3" fillId="7" borderId="127" xfId="0" applyNumberFormat="1" applyFont="1" applyFill="1" applyBorder="1" applyAlignment="1">
      <alignment horizontal="center" vertical="top" wrapText="1"/>
    </xf>
    <xf numFmtId="3" fontId="43" fillId="2" borderId="250" xfId="3" applyNumberFormat="1" applyFont="1" applyFill="1" applyBorder="1" applyAlignment="1">
      <alignment horizontal="center" vertical="center"/>
    </xf>
    <xf numFmtId="3" fontId="43" fillId="2" borderId="186" xfId="3" applyNumberFormat="1" applyFont="1" applyFill="1" applyBorder="1" applyAlignment="1">
      <alignment horizontal="center" vertical="center"/>
    </xf>
    <xf numFmtId="3" fontId="43" fillId="2" borderId="187" xfId="3" applyNumberFormat="1" applyFont="1" applyFill="1" applyBorder="1" applyAlignment="1">
      <alignment horizontal="center" vertical="center"/>
    </xf>
    <xf numFmtId="3" fontId="43" fillId="0" borderId="251" xfId="3" applyNumberFormat="1" applyFont="1" applyBorder="1" applyAlignment="1">
      <alignment horizontal="center" vertical="center"/>
    </xf>
    <xf numFmtId="3" fontId="43" fillId="0" borderId="188" xfId="3" applyNumberFormat="1" applyFont="1" applyBorder="1" applyAlignment="1">
      <alignment horizontal="center" vertical="center"/>
    </xf>
    <xf numFmtId="3" fontId="43" fillId="0" borderId="189" xfId="3" applyNumberFormat="1" applyFont="1" applyBorder="1" applyAlignment="1">
      <alignment horizontal="center" vertical="center"/>
    </xf>
    <xf numFmtId="3" fontId="63" fillId="0" borderId="0" xfId="0" applyNumberFormat="1" applyFont="1" applyAlignment="1">
      <alignment vertical="center"/>
    </xf>
    <xf numFmtId="3" fontId="56" fillId="0" borderId="0" xfId="0" applyNumberFormat="1" applyFont="1" applyAlignment="1">
      <alignment horizontal="left" vertical="top" wrapText="1"/>
    </xf>
    <xf numFmtId="3" fontId="0" fillId="0" borderId="0" xfId="0" applyNumberFormat="1" applyAlignment="1">
      <alignment horizontal="center" vertical="center"/>
    </xf>
    <xf numFmtId="3" fontId="0" fillId="7" borderId="0" xfId="5" applyNumberFormat="1" applyFont="1" applyFill="1" applyAlignment="1">
      <alignment horizontal="center" vertical="center"/>
    </xf>
    <xf numFmtId="3" fontId="8" fillId="2" borderId="0" xfId="0" applyNumberFormat="1" applyFont="1" applyFill="1" applyAlignment="1">
      <alignment horizontal="center" vertical="center"/>
    </xf>
    <xf numFmtId="3" fontId="45" fillId="7" borderId="71" xfId="0" applyNumberFormat="1" applyFont="1" applyFill="1" applyBorder="1" applyAlignment="1">
      <alignment horizontal="center" vertical="top" wrapText="1"/>
    </xf>
    <xf numFmtId="3" fontId="3" fillId="7" borderId="103" xfId="0" applyNumberFormat="1" applyFont="1" applyFill="1" applyBorder="1" applyAlignment="1">
      <alignment horizontal="center" vertical="top" wrapText="1"/>
    </xf>
    <xf numFmtId="3" fontId="3" fillId="7" borderId="75" xfId="0" applyNumberFormat="1" applyFont="1" applyFill="1" applyBorder="1" applyAlignment="1">
      <alignment horizontal="center" vertical="top"/>
    </xf>
    <xf numFmtId="3" fontId="45" fillId="7" borderId="102" xfId="0" applyNumberFormat="1" applyFont="1" applyFill="1" applyBorder="1" applyAlignment="1">
      <alignment horizontal="center" vertical="top" wrapText="1"/>
    </xf>
    <xf numFmtId="3" fontId="3" fillId="7" borderId="74" xfId="0" applyNumberFormat="1" applyFont="1" applyFill="1" applyBorder="1" applyAlignment="1">
      <alignment horizontal="center" vertical="top"/>
    </xf>
    <xf numFmtId="3" fontId="3" fillId="7" borderId="102" xfId="0" applyNumberFormat="1" applyFont="1" applyFill="1" applyBorder="1" applyAlignment="1">
      <alignment horizontal="center" vertical="top" wrapText="1"/>
    </xf>
    <xf numFmtId="3" fontId="45" fillId="7" borderId="146" xfId="0" applyNumberFormat="1" applyFont="1" applyFill="1" applyBorder="1" applyAlignment="1">
      <alignment horizontal="center" vertical="top" wrapText="1"/>
    </xf>
    <xf numFmtId="3" fontId="3" fillId="7" borderId="146" xfId="0" applyNumberFormat="1" applyFont="1" applyFill="1" applyBorder="1" applyAlignment="1">
      <alignment horizontal="center" vertical="top" wrapText="1"/>
    </xf>
    <xf numFmtId="3" fontId="3" fillId="7" borderId="85" xfId="0" applyNumberFormat="1" applyFont="1" applyFill="1" applyBorder="1" applyAlignment="1">
      <alignment horizontal="center" vertical="top"/>
    </xf>
    <xf numFmtId="3" fontId="63" fillId="0" borderId="0" xfId="0" applyNumberFormat="1" applyFont="1" applyAlignment="1">
      <alignment horizontal="center" vertical="center"/>
    </xf>
    <xf numFmtId="3" fontId="0" fillId="2" borderId="0" xfId="0" applyNumberFormat="1" applyFill="1" applyAlignment="1">
      <alignment horizontal="left" vertical="top" wrapText="1"/>
    </xf>
    <xf numFmtId="3" fontId="56" fillId="0" borderId="0" xfId="0" applyNumberFormat="1" applyFont="1" applyAlignment="1">
      <alignment horizontal="left" vertical="center" wrapText="1"/>
    </xf>
    <xf numFmtId="3" fontId="50" fillId="2" borderId="0" xfId="0" applyNumberFormat="1" applyFont="1" applyFill="1" applyAlignment="1">
      <alignment horizontal="left" vertical="top" wrapText="1"/>
    </xf>
    <xf numFmtId="3" fontId="8" fillId="2" borderId="0" xfId="0" applyNumberFormat="1" applyFont="1" applyFill="1"/>
    <xf numFmtId="3" fontId="8" fillId="5" borderId="0" xfId="0" applyNumberFormat="1" applyFont="1" applyFill="1"/>
    <xf numFmtId="3" fontId="0" fillId="5" borderId="0" xfId="0" applyNumberFormat="1" applyFill="1"/>
    <xf numFmtId="3" fontId="0" fillId="2" borderId="117" xfId="0" applyNumberFormat="1" applyFill="1" applyBorder="1"/>
    <xf numFmtId="3" fontId="22" fillId="2" borderId="0" xfId="0" applyNumberFormat="1" applyFont="1" applyFill="1"/>
    <xf numFmtId="3" fontId="48" fillId="2" borderId="0" xfId="0" applyNumberFormat="1" applyFont="1" applyFill="1" applyAlignment="1">
      <alignment horizontal="right" vertical="center"/>
    </xf>
    <xf numFmtId="3" fontId="22" fillId="2" borderId="0" xfId="0" applyNumberFormat="1" applyFont="1" applyFill="1" applyBorder="1"/>
    <xf numFmtId="3" fontId="3" fillId="7" borderId="307" xfId="0" applyNumberFormat="1" applyFont="1" applyFill="1" applyBorder="1" applyAlignment="1">
      <alignment horizontal="center" vertical="center" wrapText="1"/>
    </xf>
    <xf numFmtId="3" fontId="45" fillId="7" borderId="59" xfId="0" applyNumberFormat="1" applyFont="1" applyFill="1" applyBorder="1" applyAlignment="1">
      <alignment horizontal="center" vertical="top" wrapText="1"/>
    </xf>
    <xf numFmtId="3" fontId="45" fillId="7" borderId="20" xfId="0" applyNumberFormat="1" applyFont="1" applyFill="1" applyBorder="1" applyAlignment="1">
      <alignment horizontal="center" vertical="top" wrapText="1"/>
    </xf>
    <xf numFmtId="3" fontId="45" fillId="2" borderId="292" xfId="0" applyNumberFormat="1" applyFont="1" applyFill="1" applyBorder="1" applyAlignment="1">
      <alignment horizontal="center" vertical="center" wrapText="1"/>
    </xf>
    <xf numFmtId="3" fontId="45" fillId="2" borderId="293" xfId="0" applyNumberFormat="1" applyFont="1" applyFill="1" applyBorder="1" applyAlignment="1">
      <alignment horizontal="center" vertical="center" wrapText="1"/>
    </xf>
    <xf numFmtId="3" fontId="45" fillId="2" borderId="189" xfId="0" applyNumberFormat="1" applyFont="1" applyFill="1" applyBorder="1" applyAlignment="1">
      <alignment horizontal="center" vertical="center" wrapText="1"/>
    </xf>
    <xf numFmtId="3" fontId="45" fillId="2" borderId="0" xfId="0" applyNumberFormat="1" applyFont="1" applyFill="1" applyAlignment="1">
      <alignment horizontal="center" vertical="center" wrapText="1"/>
    </xf>
    <xf numFmtId="3" fontId="22" fillId="7" borderId="0" xfId="0" applyNumberFormat="1" applyFont="1" applyFill="1"/>
    <xf numFmtId="3" fontId="14" fillId="2" borderId="0" xfId="1" applyNumberFormat="1" applyFill="1" applyBorder="1" applyAlignment="1">
      <alignment vertical="center"/>
    </xf>
    <xf numFmtId="3" fontId="44" fillId="7" borderId="145" xfId="0" applyNumberFormat="1" applyFont="1" applyFill="1" applyBorder="1" applyAlignment="1">
      <alignment horizontal="center" vertical="center" wrapText="1"/>
    </xf>
    <xf numFmtId="3" fontId="44" fillId="7" borderId="104" xfId="0" applyNumberFormat="1" applyFont="1" applyFill="1" applyBorder="1" applyAlignment="1">
      <alignment horizontal="center" vertical="center" wrapText="1"/>
    </xf>
    <xf numFmtId="3" fontId="44" fillId="7" borderId="131" xfId="0" applyNumberFormat="1" applyFont="1" applyFill="1" applyBorder="1" applyAlignment="1">
      <alignment horizontal="center" vertical="center" wrapText="1"/>
    </xf>
    <xf numFmtId="3" fontId="45" fillId="7" borderId="170" xfId="0" applyNumberFormat="1" applyFont="1" applyFill="1" applyBorder="1" applyAlignment="1">
      <alignment horizontal="center" vertical="top" wrapText="1"/>
    </xf>
    <xf numFmtId="3" fontId="3" fillId="7" borderId="115" xfId="0" applyNumberFormat="1" applyFont="1" applyFill="1" applyBorder="1" applyAlignment="1">
      <alignment horizontal="center" vertical="top" wrapText="1"/>
    </xf>
    <xf numFmtId="3" fontId="47" fillId="7" borderId="104" xfId="0" applyNumberFormat="1" applyFont="1" applyFill="1" applyBorder="1" applyAlignment="1">
      <alignment vertical="top" wrapText="1"/>
    </xf>
    <xf numFmtId="3" fontId="45" fillId="7" borderId="123" xfId="0" applyNumberFormat="1" applyFont="1" applyFill="1" applyBorder="1" applyAlignment="1">
      <alignment horizontal="center" vertical="top" wrapText="1"/>
    </xf>
    <xf numFmtId="3" fontId="47" fillId="7" borderId="115" xfId="0" applyNumberFormat="1" applyFont="1" applyFill="1" applyBorder="1" applyAlignment="1">
      <alignment vertical="top" wrapText="1"/>
    </xf>
    <xf numFmtId="3" fontId="47" fillId="7" borderId="110" xfId="0" applyNumberFormat="1" applyFont="1" applyFill="1" applyBorder="1" applyAlignment="1">
      <alignment vertical="top" wrapText="1"/>
    </xf>
    <xf numFmtId="3" fontId="47" fillId="7" borderId="125" xfId="0" applyNumberFormat="1" applyFont="1" applyFill="1" applyBorder="1" applyAlignment="1">
      <alignment vertical="top" wrapText="1"/>
    </xf>
    <xf numFmtId="3" fontId="45" fillId="7" borderId="153" xfId="0" applyNumberFormat="1" applyFont="1" applyFill="1" applyBorder="1" applyAlignment="1">
      <alignment horizontal="center" vertical="top" wrapText="1"/>
    </xf>
    <xf numFmtId="3" fontId="45" fillId="7" borderId="111" xfId="0" applyNumberFormat="1" applyFont="1" applyFill="1" applyBorder="1" applyAlignment="1">
      <alignment horizontal="center" vertical="top" wrapText="1"/>
    </xf>
    <xf numFmtId="3" fontId="47" fillId="7" borderId="111" xfId="0" applyNumberFormat="1" applyFont="1" applyFill="1" applyBorder="1" applyAlignment="1">
      <alignment vertical="top" wrapText="1"/>
    </xf>
    <xf numFmtId="3" fontId="47" fillId="7" borderId="124" xfId="0" applyNumberFormat="1" applyFont="1" applyFill="1" applyBorder="1" applyAlignment="1">
      <alignment vertical="top" wrapText="1"/>
    </xf>
    <xf numFmtId="3" fontId="0" fillId="7" borderId="170" xfId="0" applyNumberFormat="1" applyFill="1" applyBorder="1"/>
    <xf numFmtId="3" fontId="0" fillId="7" borderId="115" xfId="0" applyNumberFormat="1" applyFill="1" applyBorder="1"/>
    <xf numFmtId="3" fontId="0" fillId="7" borderId="110" xfId="0" applyNumberFormat="1" applyFill="1" applyBorder="1"/>
    <xf numFmtId="3" fontId="0" fillId="7" borderId="0" xfId="0" applyNumberFormat="1" applyFill="1" applyBorder="1"/>
    <xf numFmtId="3" fontId="47" fillId="7" borderId="123" xfId="0" applyNumberFormat="1" applyFont="1" applyFill="1" applyBorder="1" applyAlignment="1">
      <alignment vertical="top" wrapText="1"/>
    </xf>
    <xf numFmtId="3" fontId="0" fillId="7" borderId="231" xfId="0" applyNumberFormat="1" applyFill="1" applyBorder="1"/>
    <xf numFmtId="3" fontId="47" fillId="7" borderId="118" xfId="0" applyNumberFormat="1" applyFont="1" applyFill="1" applyBorder="1" applyAlignment="1">
      <alignment vertical="top" wrapText="1"/>
    </xf>
    <xf numFmtId="3" fontId="47" fillId="7" borderId="127" xfId="0" applyNumberFormat="1" applyFont="1" applyFill="1" applyBorder="1" applyAlignment="1">
      <alignment vertical="top" wrapText="1"/>
    </xf>
    <xf numFmtId="3" fontId="45" fillId="2" borderId="264" xfId="0" applyNumberFormat="1" applyFont="1" applyFill="1" applyBorder="1" applyAlignment="1">
      <alignment horizontal="center" vertical="center" wrapText="1"/>
    </xf>
    <xf numFmtId="3" fontId="45" fillId="2" borderId="191" xfId="0" quotePrefix="1" applyNumberFormat="1" applyFont="1" applyFill="1" applyBorder="1" applyAlignment="1">
      <alignment horizontal="center" vertical="center" wrapText="1"/>
    </xf>
    <xf numFmtId="3" fontId="39" fillId="2" borderId="0" xfId="0" applyNumberFormat="1" applyFont="1" applyFill="1" applyAlignment="1">
      <alignment horizontal="left" vertical="top"/>
    </xf>
    <xf numFmtId="3" fontId="41" fillId="2" borderId="0" xfId="0" applyNumberFormat="1" applyFont="1" applyFill="1" applyAlignment="1">
      <alignment horizontal="left" vertical="center" wrapText="1"/>
    </xf>
    <xf numFmtId="3" fontId="39" fillId="0" borderId="0" xfId="0" applyNumberFormat="1" applyFont="1"/>
    <xf numFmtId="3" fontId="39" fillId="2" borderId="0" xfId="0" applyNumberFormat="1" applyFont="1" applyFill="1"/>
    <xf numFmtId="3" fontId="3" fillId="2" borderId="0" xfId="0" applyNumberFormat="1" applyFont="1" applyFill="1" applyAlignment="1">
      <alignment horizontal="left" vertical="top"/>
    </xf>
    <xf numFmtId="3" fontId="3" fillId="0" borderId="0" xfId="0" applyNumberFormat="1" applyFont="1" applyAlignment="1">
      <alignment horizontal="left" vertical="top"/>
    </xf>
    <xf numFmtId="3" fontId="7" fillId="7" borderId="200" xfId="0" applyNumberFormat="1" applyFont="1" applyFill="1" applyBorder="1" applyAlignment="1">
      <alignment horizontal="center" vertical="center" wrapText="1"/>
    </xf>
    <xf numFmtId="3" fontId="7" fillId="7" borderId="104" xfId="0" applyNumberFormat="1" applyFont="1" applyFill="1" applyBorder="1" applyAlignment="1">
      <alignment horizontal="center" vertical="center" wrapText="1"/>
    </xf>
    <xf numFmtId="3" fontId="11" fillId="7" borderId="104" xfId="0" applyNumberFormat="1" applyFont="1" applyFill="1" applyBorder="1" applyAlignment="1">
      <alignment horizontal="center" vertical="center" wrapText="1"/>
    </xf>
    <xf numFmtId="3" fontId="45" fillId="7" borderId="200" xfId="0" applyNumberFormat="1" applyFont="1" applyFill="1" applyBorder="1" applyAlignment="1">
      <alignment horizontal="center" vertical="center" wrapText="1"/>
    </xf>
    <xf numFmtId="3" fontId="45" fillId="7" borderId="104" xfId="0" applyNumberFormat="1" applyFont="1" applyFill="1" applyBorder="1" applyAlignment="1">
      <alignment horizontal="center" vertical="center" wrapText="1"/>
    </xf>
    <xf numFmtId="3" fontId="3" fillId="7" borderId="104" xfId="0" applyNumberFormat="1" applyFont="1" applyFill="1" applyBorder="1" applyAlignment="1">
      <alignment horizontal="center" vertical="center" wrapText="1"/>
    </xf>
    <xf numFmtId="3" fontId="7" fillId="7" borderId="214" xfId="0" applyNumberFormat="1" applyFont="1" applyFill="1" applyBorder="1" applyAlignment="1">
      <alignment horizontal="center" vertical="center" wrapText="1"/>
    </xf>
    <xf numFmtId="3" fontId="7" fillId="7" borderId="203" xfId="0" applyNumberFormat="1" applyFont="1" applyFill="1" applyBorder="1" applyAlignment="1">
      <alignment horizontal="center" vertical="center" wrapText="1"/>
    </xf>
    <xf numFmtId="3" fontId="60" fillId="2" borderId="207" xfId="0" applyNumberFormat="1" applyFont="1" applyFill="1" applyBorder="1" applyAlignment="1">
      <alignment horizontal="center" vertical="center" wrapText="1"/>
    </xf>
    <xf numFmtId="3" fontId="60" fillId="2" borderId="188" xfId="0" applyNumberFormat="1" applyFont="1" applyFill="1" applyBorder="1" applyAlignment="1">
      <alignment horizontal="center" vertical="center" wrapText="1"/>
    </xf>
    <xf numFmtId="3" fontId="60" fillId="2" borderId="208" xfId="0" applyNumberFormat="1" applyFont="1" applyFill="1" applyBorder="1" applyAlignment="1">
      <alignment horizontal="center" vertical="center" wrapText="1"/>
    </xf>
    <xf numFmtId="4" fontId="44" fillId="7" borderId="202" xfId="0" applyNumberFormat="1" applyFont="1" applyFill="1" applyBorder="1" applyAlignment="1">
      <alignment horizontal="center" vertical="center" wrapText="1"/>
    </xf>
    <xf numFmtId="4" fontId="44" fillId="7" borderId="214" xfId="0" applyNumberFormat="1" applyFont="1" applyFill="1" applyBorder="1" applyAlignment="1">
      <alignment horizontal="center" vertical="center" wrapText="1"/>
    </xf>
    <xf numFmtId="4" fontId="7" fillId="7" borderId="214" xfId="0" applyNumberFormat="1" applyFont="1" applyFill="1" applyBorder="1" applyAlignment="1">
      <alignment horizontal="center" vertical="top" wrapText="1"/>
    </xf>
    <xf numFmtId="4" fontId="7" fillId="7" borderId="214" xfId="0" applyNumberFormat="1" applyFont="1" applyFill="1" applyBorder="1" applyAlignment="1">
      <alignment horizontal="center" vertical="center" wrapText="1"/>
    </xf>
    <xf numFmtId="3" fontId="13" fillId="2" borderId="0" xfId="0" applyNumberFormat="1" applyFont="1" applyFill="1" applyAlignment="1">
      <alignment vertical="center"/>
    </xf>
    <xf numFmtId="3" fontId="14" fillId="2" borderId="0" xfId="1" applyNumberFormat="1" applyFill="1" applyBorder="1" applyAlignment="1">
      <alignment horizontal="center" vertical="center"/>
    </xf>
    <xf numFmtId="3" fontId="3" fillId="7" borderId="176" xfId="0" applyNumberFormat="1" applyFont="1" applyFill="1" applyBorder="1" applyAlignment="1">
      <alignment horizontal="center" vertical="top" wrapText="1"/>
    </xf>
    <xf numFmtId="3" fontId="3" fillId="7" borderId="177" xfId="0" applyNumberFormat="1" applyFont="1" applyFill="1" applyBorder="1" applyAlignment="1">
      <alignment horizontal="center" vertical="top" wrapText="1"/>
    </xf>
    <xf numFmtId="3" fontId="3" fillId="7" borderId="30" xfId="0" applyNumberFormat="1" applyFont="1" applyFill="1" applyBorder="1" applyAlignment="1">
      <alignment horizontal="center" vertical="top" wrapText="1"/>
    </xf>
    <xf numFmtId="3" fontId="3" fillId="7" borderId="24" xfId="0" applyNumberFormat="1" applyFont="1" applyFill="1" applyBorder="1" applyAlignment="1">
      <alignment horizontal="center" vertical="center" wrapText="1"/>
    </xf>
    <xf numFmtId="3" fontId="45" fillId="7" borderId="25" xfId="0" applyNumberFormat="1" applyFont="1" applyFill="1" applyBorder="1" applyAlignment="1">
      <alignment horizontal="center" vertical="center" wrapText="1"/>
    </xf>
    <xf numFmtId="3" fontId="3" fillId="7" borderId="176" xfId="0" applyNumberFormat="1" applyFont="1" applyFill="1" applyBorder="1" applyAlignment="1">
      <alignment horizontal="center" vertical="center" wrapText="1"/>
    </xf>
    <xf numFmtId="3" fontId="3" fillId="7" borderId="177" xfId="0" applyNumberFormat="1" applyFont="1" applyFill="1" applyBorder="1" applyAlignment="1">
      <alignment horizontal="center" vertical="center" wrapText="1"/>
    </xf>
    <xf numFmtId="3" fontId="3" fillId="7" borderId="29" xfId="0" applyNumberFormat="1" applyFont="1" applyFill="1" applyBorder="1" applyAlignment="1">
      <alignment horizontal="center" vertical="top" wrapText="1"/>
    </xf>
    <xf numFmtId="3" fontId="3" fillId="7" borderId="275" xfId="0" applyNumberFormat="1" applyFont="1" applyFill="1" applyBorder="1" applyAlignment="1">
      <alignment horizontal="center" vertical="center" wrapText="1"/>
    </xf>
    <xf numFmtId="3" fontId="3" fillId="7" borderId="276" xfId="0" applyNumberFormat="1" applyFont="1" applyFill="1" applyBorder="1" applyAlignment="1">
      <alignment horizontal="center" vertical="center" wrapText="1"/>
    </xf>
    <xf numFmtId="3" fontId="3" fillId="7" borderId="50" xfId="0" applyNumberFormat="1" applyFont="1" applyFill="1" applyBorder="1" applyAlignment="1">
      <alignment horizontal="center" vertical="top" wrapText="1"/>
    </xf>
    <xf numFmtId="3" fontId="3" fillId="7" borderId="179" xfId="0" applyNumberFormat="1" applyFont="1" applyFill="1" applyBorder="1" applyAlignment="1">
      <alignment horizontal="center" vertical="center" wrapText="1"/>
    </xf>
    <xf numFmtId="3" fontId="3" fillId="7" borderId="180" xfId="0" applyNumberFormat="1" applyFont="1" applyFill="1" applyBorder="1" applyAlignment="1">
      <alignment horizontal="center" vertical="center" wrapText="1"/>
    </xf>
    <xf numFmtId="3" fontId="45" fillId="0" borderId="176" xfId="0" applyNumberFormat="1" applyFont="1" applyBorder="1" applyAlignment="1">
      <alignment horizontal="center" vertical="center" wrapText="1"/>
    </xf>
    <xf numFmtId="3" fontId="45" fillId="0" borderId="177" xfId="0" applyNumberFormat="1" applyFont="1" applyBorder="1" applyAlignment="1">
      <alignment horizontal="center" vertical="center" wrapText="1"/>
    </xf>
    <xf numFmtId="3" fontId="45" fillId="0" borderId="194" xfId="0" applyNumberFormat="1" applyFont="1" applyBorder="1" applyAlignment="1">
      <alignment horizontal="center" vertical="center" wrapText="1"/>
    </xf>
    <xf numFmtId="3" fontId="45" fillId="0" borderId="194" xfId="0" applyNumberFormat="1" applyFont="1" applyFill="1" applyBorder="1" applyAlignment="1">
      <alignment horizontal="center" vertical="center" wrapText="1"/>
    </xf>
    <xf numFmtId="3" fontId="53" fillId="0" borderId="194" xfId="0" applyNumberFormat="1" applyFont="1" applyBorder="1" applyAlignment="1">
      <alignment horizontal="center" vertical="center" wrapText="1"/>
    </xf>
    <xf numFmtId="3" fontId="45" fillId="0" borderId="179" xfId="0" applyNumberFormat="1" applyFont="1" applyBorder="1" applyAlignment="1">
      <alignment horizontal="center" vertical="center" wrapText="1"/>
    </xf>
    <xf numFmtId="3" fontId="45" fillId="0" borderId="180" xfId="0" applyNumberFormat="1" applyFont="1" applyBorder="1" applyAlignment="1">
      <alignment horizontal="center" vertical="center" wrapText="1"/>
    </xf>
    <xf numFmtId="3" fontId="56" fillId="2" borderId="0" xfId="0" applyNumberFormat="1" applyFont="1" applyFill="1" applyAlignment="1">
      <alignment vertical="top" wrapText="1"/>
    </xf>
    <xf numFmtId="3" fontId="22" fillId="2" borderId="0" xfId="0" applyNumberFormat="1" applyFont="1" applyFill="1" applyAlignment="1">
      <alignment horizontal="center"/>
    </xf>
    <xf numFmtId="3" fontId="48" fillId="2" borderId="0" xfId="0" applyNumberFormat="1" applyFont="1" applyFill="1" applyAlignment="1">
      <alignment horizontal="left" vertical="center" wrapText="1"/>
    </xf>
    <xf numFmtId="3" fontId="45" fillId="7" borderId="131" xfId="0" applyNumberFormat="1" applyFont="1" applyFill="1" applyBorder="1" applyAlignment="1">
      <alignment horizontal="center" vertical="top" wrapText="1"/>
    </xf>
    <xf numFmtId="3" fontId="45" fillId="7" borderId="151" xfId="0" applyNumberFormat="1" applyFont="1" applyFill="1" applyBorder="1" applyAlignment="1">
      <alignment horizontal="center" vertical="top" wrapText="1"/>
    </xf>
    <xf numFmtId="3" fontId="45" fillId="7" borderId="130" xfId="0" applyNumberFormat="1" applyFont="1" applyFill="1" applyBorder="1" applyAlignment="1">
      <alignment horizontal="center" vertical="top" wrapText="1"/>
    </xf>
    <xf numFmtId="3" fontId="3" fillId="7" borderId="147" xfId="0" applyNumberFormat="1" applyFont="1" applyFill="1" applyBorder="1" applyAlignment="1">
      <alignment horizontal="center" vertical="top" wrapText="1"/>
    </xf>
    <xf numFmtId="3" fontId="1" fillId="2" borderId="0" xfId="0" applyNumberFormat="1" applyFont="1" applyFill="1" applyAlignment="1">
      <alignment vertical="center"/>
    </xf>
    <xf numFmtId="4" fontId="3" fillId="0" borderId="183" xfId="0" applyNumberFormat="1" applyFont="1" applyBorder="1" applyAlignment="1">
      <alignment horizontal="center" vertical="center" wrapText="1"/>
    </xf>
    <xf numFmtId="4" fontId="3" fillId="0" borderId="184" xfId="0" applyNumberFormat="1" applyFont="1" applyBorder="1" applyAlignment="1">
      <alignment horizontal="center" vertical="center" wrapText="1"/>
    </xf>
    <xf numFmtId="4" fontId="45" fillId="0" borderId="184" xfId="0" applyNumberFormat="1" applyFont="1" applyBorder="1" applyAlignment="1">
      <alignment horizontal="center" vertical="center" wrapText="1"/>
    </xf>
    <xf numFmtId="4" fontId="45" fillId="0" borderId="185" xfId="0" applyNumberFormat="1" applyFont="1" applyBorder="1" applyAlignment="1">
      <alignment horizontal="center" vertical="center" wrapText="1"/>
    </xf>
    <xf numFmtId="3" fontId="45" fillId="0" borderId="190" xfId="0" applyNumberFormat="1" applyFont="1" applyFill="1" applyBorder="1" applyAlignment="1">
      <alignment horizontal="center" vertical="center" wrapText="1"/>
    </xf>
    <xf numFmtId="3" fontId="45" fillId="0" borderId="252" xfId="0" applyNumberFormat="1" applyFont="1" applyFill="1" applyBorder="1" applyAlignment="1">
      <alignment horizontal="center" vertical="center" wrapText="1"/>
    </xf>
    <xf numFmtId="3" fontId="45" fillId="7" borderId="310" xfId="0" applyNumberFormat="1" applyFont="1" applyFill="1" applyBorder="1" applyAlignment="1">
      <alignment horizontal="center" vertical="top" wrapText="1"/>
    </xf>
    <xf numFmtId="3" fontId="45" fillId="7" borderId="311" xfId="0" applyNumberFormat="1" applyFont="1" applyFill="1" applyBorder="1" applyAlignment="1">
      <alignment horizontal="center" vertical="top" wrapText="1"/>
    </xf>
    <xf numFmtId="3" fontId="45" fillId="7" borderId="312" xfId="0" applyNumberFormat="1" applyFont="1" applyFill="1" applyBorder="1" applyAlignment="1">
      <alignment horizontal="center" vertical="top" wrapText="1"/>
    </xf>
    <xf numFmtId="3" fontId="45" fillId="7" borderId="31" xfId="0" applyNumberFormat="1" applyFont="1" applyFill="1" applyBorder="1" applyAlignment="1">
      <alignment horizontal="center" vertical="top" wrapText="1"/>
    </xf>
    <xf numFmtId="0" fontId="39" fillId="0" borderId="0" xfId="0" applyFont="1" applyFill="1" applyAlignment="1">
      <alignment horizontal="left" vertical="top" wrapText="1"/>
    </xf>
    <xf numFmtId="0" fontId="56" fillId="0" borderId="0" xfId="0" applyFont="1" applyAlignment="1">
      <alignment horizontal="left" vertical="center" wrapText="1"/>
    </xf>
    <xf numFmtId="3" fontId="45" fillId="0" borderId="145" xfId="0" applyNumberFormat="1" applyFont="1" applyFill="1" applyBorder="1" applyAlignment="1">
      <alignment horizontal="center" vertical="center" wrapText="1"/>
    </xf>
    <xf numFmtId="3" fontId="45" fillId="0" borderId="107" xfId="0" applyNumberFormat="1" applyFont="1" applyFill="1" applyBorder="1" applyAlignment="1">
      <alignment horizontal="center" vertical="center" wrapText="1"/>
    </xf>
    <xf numFmtId="3" fontId="45" fillId="0" borderId="104" xfId="0" applyNumberFormat="1" applyFont="1" applyFill="1" applyBorder="1" applyAlignment="1">
      <alignment horizontal="center" vertical="center" wrapText="1"/>
    </xf>
    <xf numFmtId="3" fontId="45" fillId="0" borderId="131" xfId="0" applyNumberFormat="1" applyFont="1" applyFill="1" applyBorder="1" applyAlignment="1">
      <alignment horizontal="center" vertical="center" wrapText="1"/>
    </xf>
    <xf numFmtId="3" fontId="45" fillId="0" borderId="151" xfId="0" applyNumberFormat="1" applyFont="1" applyFill="1" applyBorder="1" applyAlignment="1">
      <alignment horizontal="center" vertical="center" wrapText="1"/>
    </xf>
    <xf numFmtId="3" fontId="45" fillId="0" borderId="129" xfId="0" applyNumberFormat="1" applyFont="1" applyFill="1" applyBorder="1" applyAlignment="1">
      <alignment horizontal="center" vertical="center" wrapText="1"/>
    </xf>
    <xf numFmtId="3" fontId="45" fillId="0" borderId="130" xfId="0" applyNumberFormat="1" applyFont="1" applyFill="1" applyBorder="1" applyAlignment="1">
      <alignment horizontal="center" vertical="center" wrapText="1"/>
    </xf>
    <xf numFmtId="3" fontId="45" fillId="0" borderId="147" xfId="0" applyNumberFormat="1" applyFont="1" applyFill="1" applyBorder="1" applyAlignment="1">
      <alignment horizontal="center" vertical="center" wrapText="1"/>
    </xf>
    <xf numFmtId="0" fontId="53" fillId="7" borderId="74" xfId="0" applyFont="1" applyFill="1" applyBorder="1" applyAlignment="1">
      <alignment horizontal="center" vertical="center" wrapText="1"/>
    </xf>
    <xf numFmtId="3" fontId="43" fillId="0" borderId="175" xfId="0" applyNumberFormat="1" applyFont="1" applyBorder="1" applyAlignment="1">
      <alignment horizontal="center" vertical="center" wrapText="1"/>
    </xf>
    <xf numFmtId="3" fontId="43" fillId="0" borderId="176" xfId="0" applyNumberFormat="1" applyFont="1" applyBorder="1" applyAlignment="1">
      <alignment horizontal="center" vertical="center" wrapText="1"/>
    </xf>
    <xf numFmtId="3" fontId="45" fillId="7" borderId="313" xfId="0" applyNumberFormat="1" applyFont="1" applyFill="1" applyBorder="1" applyAlignment="1">
      <alignment horizontal="center" vertical="top" wrapText="1"/>
    </xf>
    <xf numFmtId="3" fontId="45" fillId="7" borderId="314" xfId="0" applyNumberFormat="1" applyFont="1" applyFill="1" applyBorder="1" applyAlignment="1">
      <alignment horizontal="center" vertical="top" wrapText="1"/>
    </xf>
    <xf numFmtId="3" fontId="45" fillId="7" borderId="315" xfId="0" applyNumberFormat="1" applyFont="1" applyFill="1" applyBorder="1" applyAlignment="1">
      <alignment horizontal="center" vertical="top" wrapText="1"/>
    </xf>
    <xf numFmtId="3" fontId="45" fillId="7" borderId="55" xfId="0" applyNumberFormat="1" applyFont="1" applyFill="1" applyBorder="1" applyAlignment="1">
      <alignment horizontal="center" vertical="top" wrapText="1"/>
    </xf>
    <xf numFmtId="3" fontId="45" fillId="7" borderId="316" xfId="0" applyNumberFormat="1" applyFont="1" applyFill="1" applyBorder="1" applyAlignment="1">
      <alignment horizontal="center" vertical="top" wrapText="1"/>
    </xf>
    <xf numFmtId="3" fontId="45" fillId="7" borderId="58" xfId="0" applyNumberFormat="1" applyFont="1" applyFill="1" applyBorder="1" applyAlignment="1">
      <alignment horizontal="center" vertical="top" wrapText="1"/>
    </xf>
    <xf numFmtId="0" fontId="6" fillId="2" borderId="0" xfId="0" applyFont="1" applyFill="1" applyAlignment="1">
      <alignment vertical="center"/>
    </xf>
    <xf numFmtId="0" fontId="6" fillId="7" borderId="0" xfId="0" applyFont="1" applyFill="1" applyAlignment="1">
      <alignment vertical="center"/>
    </xf>
    <xf numFmtId="0" fontId="56" fillId="0" borderId="0" xfId="0" applyFont="1" applyAlignment="1">
      <alignment vertical="top"/>
    </xf>
    <xf numFmtId="0" fontId="56" fillId="2" borderId="0" xfId="0" applyFont="1" applyFill="1"/>
    <xf numFmtId="0" fontId="56" fillId="7" borderId="0" xfId="0" applyFont="1" applyFill="1"/>
    <xf numFmtId="0" fontId="43" fillId="7" borderId="0" xfId="0" applyFont="1" applyFill="1" applyBorder="1" applyAlignment="1">
      <alignment horizontal="center" vertical="center" wrapText="1"/>
    </xf>
    <xf numFmtId="0" fontId="50" fillId="0" borderId="0" xfId="0" applyFont="1" applyBorder="1" applyAlignment="1">
      <alignment horizontal="left" vertical="center" wrapText="1"/>
    </xf>
    <xf numFmtId="165" fontId="43" fillId="7" borderId="0" xfId="2" applyNumberFormat="1" applyFont="1" applyFill="1" applyBorder="1" applyAlignment="1">
      <alignment horizontal="center" vertical="center" wrapText="1"/>
    </xf>
    <xf numFmtId="0" fontId="45" fillId="0" borderId="145" xfId="0" applyFont="1" applyBorder="1" applyAlignment="1">
      <alignment horizontal="center" vertical="center" wrapText="1"/>
    </xf>
    <xf numFmtId="0" fontId="3" fillId="7" borderId="228" xfId="0" applyFont="1" applyFill="1" applyBorder="1" applyAlignment="1">
      <alignment horizontal="center" vertical="center" wrapText="1"/>
    </xf>
    <xf numFmtId="0" fontId="3" fillId="7" borderId="157" xfId="0" applyFont="1" applyFill="1" applyBorder="1" applyAlignment="1">
      <alignment horizontal="center" vertical="center" wrapText="1"/>
    </xf>
    <xf numFmtId="0" fontId="3" fillId="7" borderId="145" xfId="0" applyFont="1" applyFill="1" applyBorder="1" applyAlignment="1">
      <alignment horizontal="center" vertical="center" wrapText="1"/>
    </xf>
    <xf numFmtId="0" fontId="45" fillId="2" borderId="145" xfId="0" applyFont="1" applyFill="1" applyBorder="1" applyAlignment="1">
      <alignment horizontal="center" vertical="center" wrapText="1"/>
    </xf>
    <xf numFmtId="0" fontId="43" fillId="7" borderId="77" xfId="0" applyFont="1" applyFill="1" applyBorder="1" applyAlignment="1">
      <alignment horizontal="center" vertical="center" wrapText="1"/>
    </xf>
    <xf numFmtId="165" fontId="43" fillId="7" borderId="72" xfId="2" applyNumberFormat="1" applyFont="1" applyFill="1" applyBorder="1" applyAlignment="1">
      <alignment horizontal="center" vertical="center" wrapText="1"/>
    </xf>
    <xf numFmtId="3" fontId="43" fillId="0" borderId="76" xfId="4" quotePrefix="1" applyNumberFormat="1" applyFont="1" applyFill="1" applyBorder="1" applyAlignment="1">
      <alignment horizontal="center" vertical="center" wrapText="1"/>
    </xf>
    <xf numFmtId="3" fontId="43" fillId="0" borderId="321" xfId="4" quotePrefix="1" applyNumberFormat="1" applyFont="1" applyFill="1" applyBorder="1" applyAlignment="1">
      <alignment horizontal="center" vertical="center" wrapText="1"/>
    </xf>
    <xf numFmtId="3" fontId="43" fillId="0" borderId="72" xfId="0" quotePrefix="1" applyNumberFormat="1" applyFont="1" applyFill="1" applyBorder="1" applyAlignment="1">
      <alignment horizontal="center" vertical="center"/>
    </xf>
    <xf numFmtId="0" fontId="43" fillId="7" borderId="76" xfId="0" quotePrefix="1" applyFont="1" applyFill="1" applyBorder="1" applyAlignment="1">
      <alignment horizontal="center" vertical="center" wrapText="1"/>
    </xf>
    <xf numFmtId="0" fontId="30" fillId="3" borderId="18" xfId="1" applyFont="1" applyFill="1" applyBorder="1" applyAlignment="1">
      <alignment horizontal="left" vertical="center" wrapText="1"/>
    </xf>
    <xf numFmtId="0" fontId="30" fillId="3" borderId="23" xfId="1" applyFont="1" applyFill="1" applyBorder="1" applyAlignment="1">
      <alignment horizontal="left" vertical="center"/>
    </xf>
    <xf numFmtId="3" fontId="45" fillId="7" borderId="306" xfId="0" applyNumberFormat="1" applyFont="1" applyFill="1" applyBorder="1" applyAlignment="1">
      <alignment horizontal="center" vertical="center" wrapText="1"/>
    </xf>
    <xf numFmtId="0" fontId="22" fillId="0" borderId="0" xfId="0" applyFont="1" applyAlignment="1">
      <alignment vertical="center" wrapText="1"/>
    </xf>
    <xf numFmtId="3" fontId="22" fillId="0" borderId="0" xfId="0" applyNumberFormat="1" applyFont="1" applyAlignment="1">
      <alignment vertical="center" wrapText="1"/>
    </xf>
    <xf numFmtId="0" fontId="22" fillId="4" borderId="0" xfId="0" applyFont="1" applyFill="1" applyAlignment="1">
      <alignment vertical="center" wrapText="1"/>
    </xf>
    <xf numFmtId="3" fontId="32" fillId="0" borderId="0" xfId="1" applyNumberFormat="1" applyFont="1" applyFill="1" applyBorder="1" applyAlignment="1">
      <alignment horizontal="center" vertical="center" wrapText="1"/>
    </xf>
    <xf numFmtId="0" fontId="48" fillId="0" borderId="0" xfId="0" applyFont="1" applyAlignment="1">
      <alignment horizontal="left" vertical="center" wrapText="1"/>
    </xf>
    <xf numFmtId="0" fontId="22" fillId="0" borderId="117" xfId="0" applyFont="1" applyBorder="1" applyAlignment="1">
      <alignment vertical="center" wrapText="1"/>
    </xf>
    <xf numFmtId="0" fontId="22" fillId="0" borderId="120" xfId="0" applyFont="1" applyBorder="1" applyAlignment="1">
      <alignment vertical="center" wrapText="1"/>
    </xf>
    <xf numFmtId="3" fontId="3" fillId="4" borderId="176" xfId="0" applyNumberFormat="1" applyFont="1" applyFill="1" applyBorder="1" applyAlignment="1">
      <alignment horizontal="center" vertical="center" wrapText="1"/>
    </xf>
    <xf numFmtId="3" fontId="45" fillId="4" borderId="177" xfId="0" applyNumberFormat="1" applyFont="1" applyFill="1" applyBorder="1" applyAlignment="1">
      <alignment horizontal="center" vertical="center" wrapText="1"/>
    </xf>
    <xf numFmtId="3" fontId="45" fillId="4" borderId="176" xfId="0" applyNumberFormat="1" applyFont="1" applyFill="1" applyBorder="1" applyAlignment="1">
      <alignment horizontal="center" vertical="center" wrapText="1"/>
    </xf>
    <xf numFmtId="3" fontId="45" fillId="4" borderId="179" xfId="0" applyNumberFormat="1" applyFont="1" applyFill="1" applyBorder="1" applyAlignment="1">
      <alignment horizontal="center" vertical="center" wrapText="1"/>
    </xf>
    <xf numFmtId="3" fontId="45" fillId="4" borderId="180" xfId="0" applyNumberFormat="1" applyFont="1" applyFill="1" applyBorder="1" applyAlignment="1">
      <alignment horizontal="center" vertical="center" wrapText="1"/>
    </xf>
    <xf numFmtId="0" fontId="45" fillId="0" borderId="3" xfId="0" applyFont="1" applyBorder="1" applyAlignment="1">
      <alignment horizontal="center" vertical="center" wrapText="1"/>
    </xf>
    <xf numFmtId="0" fontId="45" fillId="0" borderId="299" xfId="0" applyFont="1" applyBorder="1" applyAlignment="1">
      <alignment horizontal="right" vertical="center" wrapText="1"/>
    </xf>
    <xf numFmtId="3" fontId="45" fillId="0" borderId="7" xfId="0" applyNumberFormat="1" applyFont="1" applyBorder="1" applyAlignment="1">
      <alignment horizontal="center" vertical="center" wrapText="1"/>
    </xf>
    <xf numFmtId="3" fontId="45" fillId="0" borderId="4" xfId="0" applyNumberFormat="1" applyFont="1" applyBorder="1" applyAlignment="1">
      <alignment horizontal="center" vertical="center" wrapText="1"/>
    </xf>
    <xf numFmtId="0" fontId="22" fillId="4" borderId="0" xfId="0" applyFont="1" applyFill="1" applyAlignment="1">
      <alignment horizontal="center" vertical="center" wrapText="1"/>
    </xf>
    <xf numFmtId="0" fontId="45" fillId="4" borderId="324" xfId="0" applyFont="1" applyFill="1" applyBorder="1" applyAlignment="1">
      <alignment horizontal="center" vertical="center" wrapText="1"/>
    </xf>
    <xf numFmtId="0" fontId="45" fillId="4" borderId="183" xfId="0" applyFont="1" applyFill="1" applyBorder="1" applyAlignment="1">
      <alignment horizontal="right" vertical="center" wrapText="1"/>
    </xf>
    <xf numFmtId="0" fontId="45" fillId="4" borderId="227" xfId="0" applyFont="1" applyFill="1" applyBorder="1" applyAlignment="1">
      <alignment horizontal="center" vertical="center" wrapText="1"/>
    </xf>
    <xf numFmtId="0" fontId="45" fillId="4" borderId="184" xfId="0" applyFont="1" applyFill="1" applyBorder="1" applyAlignment="1">
      <alignment horizontal="right" vertical="center" wrapText="1"/>
    </xf>
    <xf numFmtId="0" fontId="45" fillId="4" borderId="325" xfId="0" applyFont="1" applyFill="1" applyBorder="1" applyAlignment="1">
      <alignment horizontal="center" vertical="center" wrapText="1"/>
    </xf>
    <xf numFmtId="0" fontId="45" fillId="4" borderId="326" xfId="0" applyFont="1" applyFill="1" applyBorder="1" applyAlignment="1">
      <alignment horizontal="center" vertical="center" wrapText="1"/>
    </xf>
    <xf numFmtId="0" fontId="45" fillId="4" borderId="185" xfId="0" applyFont="1" applyFill="1" applyBorder="1" applyAlignment="1">
      <alignment horizontal="right" vertical="center" wrapText="1"/>
    </xf>
    <xf numFmtId="0" fontId="45" fillId="4" borderId="3" xfId="0" applyFont="1" applyFill="1" applyBorder="1" applyAlignment="1">
      <alignment horizontal="center" vertical="center" wrapText="1"/>
    </xf>
    <xf numFmtId="0" fontId="45" fillId="4" borderId="299" xfId="0" applyFont="1" applyFill="1" applyBorder="1" applyAlignment="1">
      <alignment horizontal="right" vertical="center" wrapText="1"/>
    </xf>
    <xf numFmtId="0" fontId="45" fillId="0" borderId="198" xfId="0" applyFont="1" applyBorder="1" applyAlignment="1">
      <alignment horizontal="center" vertical="center" wrapText="1"/>
    </xf>
    <xf numFmtId="0" fontId="45" fillId="0" borderId="213" xfId="0" applyFont="1" applyFill="1" applyBorder="1" applyAlignment="1">
      <alignment horizontal="left" vertical="center" wrapText="1"/>
    </xf>
    <xf numFmtId="0" fontId="45" fillId="0" borderId="199" xfId="0" applyFont="1" applyBorder="1" applyAlignment="1">
      <alignment horizontal="left" vertical="center" wrapText="1"/>
    </xf>
    <xf numFmtId="0" fontId="45" fillId="4" borderId="216" xfId="0" applyFont="1" applyFill="1" applyBorder="1" applyAlignment="1">
      <alignment horizontal="right" vertical="center" wrapText="1"/>
    </xf>
    <xf numFmtId="0" fontId="45" fillId="0" borderId="200" xfId="0" applyFont="1" applyBorder="1" applyAlignment="1">
      <alignment horizontal="center" vertical="center" wrapText="1"/>
    </xf>
    <xf numFmtId="0" fontId="3" fillId="0" borderId="327" xfId="0" applyFont="1" applyFill="1" applyBorder="1" applyAlignment="1">
      <alignment vertical="center" wrapText="1"/>
    </xf>
    <xf numFmtId="0" fontId="45" fillId="0" borderId="295" xfId="0" applyFont="1" applyBorder="1" applyAlignment="1">
      <alignment horizontal="left" vertical="center" wrapText="1"/>
    </xf>
    <xf numFmtId="0" fontId="3" fillId="0" borderId="0" xfId="0" applyFont="1" applyFill="1" applyAlignment="1">
      <alignment vertical="center" wrapText="1"/>
    </xf>
    <xf numFmtId="0" fontId="45" fillId="0" borderId="329" xfId="0" applyFont="1" applyBorder="1" applyAlignment="1">
      <alignment horizontal="center" vertical="center" wrapText="1"/>
    </xf>
    <xf numFmtId="0" fontId="3" fillId="0" borderId="330" xfId="0" applyFont="1" applyFill="1" applyBorder="1" applyAlignment="1">
      <alignment horizontal="left" vertical="center" wrapText="1"/>
    </xf>
    <xf numFmtId="0" fontId="45" fillId="0" borderId="331" xfId="0" applyFont="1" applyBorder="1" applyAlignment="1">
      <alignment horizontal="left" vertical="center" wrapText="1"/>
    </xf>
    <xf numFmtId="0" fontId="45" fillId="0" borderId="332" xfId="0" applyFont="1" applyBorder="1" applyAlignment="1">
      <alignment horizontal="center" vertical="center" wrapText="1"/>
    </xf>
    <xf numFmtId="0" fontId="45" fillId="0" borderId="333" xfId="0" applyFont="1" applyFill="1" applyBorder="1" applyAlignment="1">
      <alignment horizontal="left" vertical="center" wrapText="1"/>
    </xf>
    <xf numFmtId="0" fontId="45" fillId="0" borderId="104" xfId="0" applyFont="1" applyFill="1" applyBorder="1" applyAlignment="1">
      <alignment horizontal="left" vertical="center" wrapText="1"/>
    </xf>
    <xf numFmtId="0" fontId="3" fillId="0" borderId="176" xfId="0" applyFont="1" applyFill="1" applyBorder="1" applyAlignment="1">
      <alignment vertical="center" wrapText="1"/>
    </xf>
    <xf numFmtId="0" fontId="3" fillId="0" borderId="317" xfId="0" applyFont="1" applyFill="1" applyBorder="1" applyAlignment="1">
      <alignment vertical="center" wrapText="1"/>
    </xf>
    <xf numFmtId="0" fontId="23" fillId="0" borderId="104" xfId="0" applyFont="1" applyBorder="1" applyAlignment="1">
      <alignment vertical="center" wrapText="1"/>
    </xf>
    <xf numFmtId="0" fontId="45" fillId="0" borderId="201" xfId="0" applyFont="1" applyBorder="1" applyAlignment="1">
      <alignment horizontal="left" vertical="center" wrapText="1"/>
    </xf>
    <xf numFmtId="0" fontId="45" fillId="0" borderId="202" xfId="0" applyFont="1" applyBorder="1" applyAlignment="1">
      <alignment horizontal="center" vertical="center" wrapText="1"/>
    </xf>
    <xf numFmtId="0" fontId="23" fillId="0" borderId="214" xfId="0" applyFont="1" applyBorder="1" applyAlignment="1">
      <alignment vertical="center" wrapText="1"/>
    </xf>
    <xf numFmtId="0" fontId="45" fillId="0" borderId="203" xfId="0" applyFont="1" applyBorder="1" applyAlignment="1">
      <alignment horizontal="left" vertical="center" wrapText="1"/>
    </xf>
    <xf numFmtId="0" fontId="45" fillId="4" borderId="334" xfId="0" applyFont="1" applyFill="1" applyBorder="1" applyAlignment="1">
      <alignment horizontal="center" vertical="center" wrapText="1"/>
    </xf>
    <xf numFmtId="0" fontId="45" fillId="0" borderId="0" xfId="0" applyFont="1" applyAlignment="1">
      <alignment horizontal="center" vertical="center" wrapText="1"/>
    </xf>
    <xf numFmtId="0" fontId="23" fillId="0" borderId="0" xfId="0" applyFont="1" applyAlignment="1">
      <alignment vertical="center" wrapText="1"/>
    </xf>
    <xf numFmtId="0" fontId="45" fillId="0" borderId="0" xfId="0" applyFont="1" applyAlignment="1">
      <alignment horizontal="left" vertical="center" wrapText="1"/>
    </xf>
    <xf numFmtId="0" fontId="45" fillId="0" borderId="0" xfId="0" applyFont="1" applyAlignment="1">
      <alignment vertical="center" wrapText="1"/>
    </xf>
    <xf numFmtId="3" fontId="45" fillId="0" borderId="0" xfId="0" applyNumberFormat="1" applyFont="1" applyAlignment="1">
      <alignment horizontal="center" vertical="center" wrapText="1"/>
    </xf>
    <xf numFmtId="3" fontId="22" fillId="4" borderId="0" xfId="0" applyNumberFormat="1" applyFont="1" applyFill="1" applyAlignment="1">
      <alignment vertical="center" wrapText="1"/>
    </xf>
    <xf numFmtId="0" fontId="3" fillId="7" borderId="336" xfId="0" applyFont="1" applyFill="1" applyBorder="1" applyAlignment="1">
      <alignment horizontal="center" vertical="center" wrapText="1"/>
    </xf>
    <xf numFmtId="0" fontId="3" fillId="0" borderId="271" xfId="0" applyFont="1" applyBorder="1" applyAlignment="1">
      <alignment vertical="center" wrapText="1"/>
    </xf>
    <xf numFmtId="0" fontId="3" fillId="7" borderId="337" xfId="0" applyFont="1" applyFill="1" applyBorder="1" applyAlignment="1">
      <alignment horizontal="center" vertical="center" wrapText="1"/>
    </xf>
    <xf numFmtId="0" fontId="3" fillId="7" borderId="271" xfId="0" applyFont="1" applyFill="1" applyBorder="1" applyAlignment="1">
      <alignment horizontal="center" vertical="center"/>
    </xf>
    <xf numFmtId="0" fontId="3" fillId="0" borderId="202" xfId="0" applyFont="1" applyBorder="1" applyAlignment="1">
      <alignment horizontal="center" vertical="center" wrapText="1"/>
    </xf>
    <xf numFmtId="0" fontId="3" fillId="0" borderId="234" xfId="0" applyFont="1" applyBorder="1" applyAlignment="1">
      <alignment vertical="center" wrapText="1"/>
    </xf>
    <xf numFmtId="0" fontId="3" fillId="7" borderId="338" xfId="0" applyFont="1" applyFill="1" applyBorder="1" applyAlignment="1">
      <alignment horizontal="center" vertical="center" wrapText="1"/>
    </xf>
    <xf numFmtId="0" fontId="3" fillId="7" borderId="234" xfId="0" applyFont="1" applyFill="1" applyBorder="1" applyAlignment="1">
      <alignment horizontal="center" vertical="center"/>
    </xf>
    <xf numFmtId="0" fontId="8" fillId="3" borderId="19" xfId="0" applyFont="1" applyFill="1" applyBorder="1"/>
    <xf numFmtId="3" fontId="45" fillId="0" borderId="309" xfId="0" applyNumberFormat="1" applyFont="1" applyFill="1" applyBorder="1" applyAlignment="1">
      <alignment horizontal="center" vertical="center" wrapText="1"/>
    </xf>
    <xf numFmtId="3" fontId="45" fillId="0" borderId="208" xfId="0" applyNumberFormat="1" applyFont="1" applyFill="1" applyBorder="1" applyAlignment="1">
      <alignment horizontal="center" vertical="center" wrapText="1"/>
    </xf>
    <xf numFmtId="3" fontId="45" fillId="0" borderId="319" xfId="0" applyNumberFormat="1" applyFont="1" applyFill="1" applyBorder="1" applyAlignment="1">
      <alignment horizontal="center" vertical="center" wrapText="1"/>
    </xf>
    <xf numFmtId="3" fontId="45" fillId="7" borderId="192" xfId="0" applyNumberFormat="1" applyFont="1" applyFill="1" applyBorder="1" applyAlignment="1">
      <alignment horizontal="center" vertical="center" wrapText="1"/>
    </xf>
    <xf numFmtId="3" fontId="3" fillId="7" borderId="339" xfId="0" applyNumberFormat="1" applyFont="1" applyFill="1" applyBorder="1" applyAlignment="1">
      <alignment horizontal="center" vertical="center" wrapText="1"/>
    </xf>
    <xf numFmtId="3" fontId="45" fillId="7" borderId="340" xfId="0" applyNumberFormat="1" applyFont="1" applyFill="1" applyBorder="1" applyAlignment="1">
      <alignment horizontal="center" vertical="top" wrapText="1"/>
    </xf>
    <xf numFmtId="3" fontId="45" fillId="0" borderId="341" xfId="0" applyNumberFormat="1" applyFont="1" applyBorder="1" applyAlignment="1">
      <alignment horizontal="center" vertical="center" wrapText="1"/>
    </xf>
    <xf numFmtId="0" fontId="30" fillId="3" borderId="19" xfId="1" applyFont="1" applyFill="1" applyBorder="1" applyAlignment="1">
      <alignment vertical="center" wrapText="1"/>
    </xf>
    <xf numFmtId="0" fontId="14" fillId="0" borderId="0" xfId="1" applyAlignment="1">
      <alignment vertical="center"/>
    </xf>
    <xf numFmtId="0" fontId="14" fillId="0" borderId="0" xfId="1" applyFill="1" applyAlignment="1">
      <alignment vertical="center"/>
    </xf>
    <xf numFmtId="3" fontId="43" fillId="0" borderId="245" xfId="3" quotePrefix="1" applyNumberFormat="1" applyFont="1" applyFill="1" applyBorder="1" applyAlignment="1">
      <alignment horizontal="center" vertical="center" wrapText="1"/>
    </xf>
    <xf numFmtId="3" fontId="45" fillId="0" borderId="176" xfId="0" applyNumberFormat="1" applyFont="1" applyBorder="1" applyAlignment="1">
      <alignment horizontal="center" vertical="center" wrapText="1"/>
    </xf>
    <xf numFmtId="3" fontId="45" fillId="0" borderId="179" xfId="0" applyNumberFormat="1" applyFont="1" applyBorder="1" applyAlignment="1">
      <alignment horizontal="center" vertical="center" wrapText="1"/>
    </xf>
    <xf numFmtId="0" fontId="3" fillId="7" borderId="0" xfId="0" applyFont="1" applyFill="1" applyBorder="1" applyAlignment="1">
      <alignment horizontal="center" vertical="center" wrapText="1"/>
    </xf>
    <xf numFmtId="0" fontId="3" fillId="7" borderId="113" xfId="0" applyFont="1" applyFill="1" applyBorder="1" applyAlignment="1">
      <alignment horizontal="center" vertical="center" wrapText="1"/>
    </xf>
    <xf numFmtId="0" fontId="3" fillId="7" borderId="105" xfId="0" applyFont="1" applyFill="1" applyBorder="1" applyAlignment="1">
      <alignment horizontal="center" vertical="center" wrapText="1"/>
    </xf>
    <xf numFmtId="0" fontId="3" fillId="7" borderId="110" xfId="0" applyFont="1" applyFill="1" applyBorder="1" applyAlignment="1">
      <alignment horizontal="center" vertical="center" wrapText="1"/>
    </xf>
    <xf numFmtId="3" fontId="45" fillId="0" borderId="177" xfId="0" applyNumberFormat="1" applyFont="1" applyBorder="1" applyAlignment="1">
      <alignment horizontal="center" vertical="center" wrapText="1"/>
    </xf>
    <xf numFmtId="0" fontId="3" fillId="7" borderId="120" xfId="0" applyFont="1" applyFill="1" applyBorder="1" applyAlignment="1">
      <alignment horizontal="center" vertical="center"/>
    </xf>
    <xf numFmtId="3" fontId="45" fillId="7" borderId="116" xfId="0" applyNumberFormat="1" applyFont="1" applyFill="1" applyBorder="1" applyAlignment="1">
      <alignment horizontal="center" vertical="top" wrapText="1"/>
    </xf>
    <xf numFmtId="3" fontId="3" fillId="7" borderId="123" xfId="0" applyNumberFormat="1" applyFont="1" applyFill="1" applyBorder="1" applyAlignment="1">
      <alignment horizontal="center" vertical="top" wrapText="1"/>
    </xf>
    <xf numFmtId="3" fontId="45" fillId="0" borderId="322" xfId="0" applyNumberFormat="1" applyFont="1" applyFill="1" applyBorder="1" applyAlignment="1">
      <alignment horizontal="center" vertical="center" wrapText="1"/>
    </xf>
    <xf numFmtId="3" fontId="45" fillId="0" borderId="223" xfId="0" applyNumberFormat="1" applyFont="1" applyFill="1" applyBorder="1" applyAlignment="1">
      <alignment horizontal="center" vertical="center" wrapText="1"/>
    </xf>
    <xf numFmtId="0" fontId="56" fillId="0" borderId="0" xfId="0" applyFont="1" applyAlignment="1">
      <alignment horizontal="left" vertical="top" wrapText="1"/>
    </xf>
    <xf numFmtId="3" fontId="43" fillId="2" borderId="343" xfId="2" applyNumberFormat="1" applyFont="1" applyFill="1" applyBorder="1" applyAlignment="1">
      <alignment horizontal="center" vertical="center" wrapText="1"/>
    </xf>
    <xf numFmtId="3" fontId="43" fillId="2" borderId="194" xfId="2" applyNumberFormat="1" applyFont="1" applyFill="1" applyBorder="1" applyAlignment="1">
      <alignment horizontal="center" vertical="center" wrapText="1"/>
    </xf>
    <xf numFmtId="3" fontId="43" fillId="0" borderId="194" xfId="2" applyNumberFormat="1" applyFont="1" applyBorder="1" applyAlignment="1">
      <alignment horizontal="center" vertical="center" wrapText="1"/>
    </xf>
    <xf numFmtId="3" fontId="43" fillId="0" borderId="194" xfId="2" quotePrefix="1" applyNumberFormat="1" applyFont="1" applyBorder="1" applyAlignment="1">
      <alignment horizontal="center" vertical="center" wrapText="1"/>
    </xf>
    <xf numFmtId="3" fontId="43" fillId="0" borderId="194" xfId="4" quotePrefix="1" applyNumberFormat="1" applyFont="1" applyBorder="1" applyAlignment="1">
      <alignment horizontal="center" vertical="center" wrapText="1"/>
    </xf>
    <xf numFmtId="3" fontId="43" fillId="0" borderId="194" xfId="0" applyNumberFormat="1" applyFont="1" applyBorder="1" applyAlignment="1">
      <alignment horizontal="center" vertical="center" wrapText="1"/>
    </xf>
    <xf numFmtId="3" fontId="43" fillId="0" borderId="194" xfId="0" applyNumberFormat="1" applyFont="1" applyBorder="1" applyAlignment="1">
      <alignment horizontal="center" vertical="center"/>
    </xf>
    <xf numFmtId="3" fontId="43" fillId="0" borderId="0" xfId="4" quotePrefix="1" applyNumberFormat="1" applyFont="1" applyFill="1" applyBorder="1" applyAlignment="1">
      <alignment horizontal="center" vertical="center" wrapText="1"/>
    </xf>
    <xf numFmtId="3" fontId="43" fillId="0" borderId="323" xfId="2" quotePrefix="1" applyNumberFormat="1" applyFont="1" applyBorder="1" applyAlignment="1">
      <alignment horizontal="center" vertical="center" wrapText="1"/>
    </xf>
    <xf numFmtId="3" fontId="45" fillId="0" borderId="188" xfId="0" applyNumberFormat="1" applyFont="1" applyBorder="1" applyAlignment="1">
      <alignment horizontal="center" vertical="center" wrapText="1"/>
    </xf>
    <xf numFmtId="3" fontId="45" fillId="0" borderId="189" xfId="0" applyNumberFormat="1" applyFont="1" applyBorder="1" applyAlignment="1">
      <alignment horizontal="center" vertical="center" wrapText="1"/>
    </xf>
    <xf numFmtId="0" fontId="23" fillId="2" borderId="200" xfId="0" applyFont="1" applyFill="1" applyBorder="1" applyAlignment="1">
      <alignment horizontal="center" vertical="center" wrapText="1"/>
    </xf>
    <xf numFmtId="0" fontId="45" fillId="0" borderId="348" xfId="0" applyFont="1" applyBorder="1" applyAlignment="1">
      <alignment horizontal="left" vertical="center" wrapText="1"/>
    </xf>
    <xf numFmtId="0" fontId="45" fillId="7" borderId="349" xfId="0" applyFont="1" applyFill="1" applyBorder="1" applyAlignment="1">
      <alignment horizontal="center" vertical="center" wrapText="1"/>
    </xf>
    <xf numFmtId="0" fontId="45" fillId="0" borderId="188" xfId="0" applyFont="1" applyBorder="1" applyAlignment="1">
      <alignment vertical="center" wrapText="1"/>
    </xf>
    <xf numFmtId="0" fontId="45" fillId="7" borderId="188" xfId="0" applyFont="1" applyFill="1" applyBorder="1" applyAlignment="1">
      <alignment horizontal="center" vertical="center" wrapText="1"/>
    </xf>
    <xf numFmtId="3" fontId="45" fillId="2" borderId="188" xfId="0" applyNumberFormat="1" applyFont="1" applyFill="1" applyBorder="1" applyAlignment="1">
      <alignment horizontal="center" vertical="center" wrapText="1"/>
    </xf>
    <xf numFmtId="0" fontId="45" fillId="0" borderId="188" xfId="0" applyFont="1" applyBorder="1" applyAlignment="1">
      <alignment horizontal="left" vertical="center" wrapText="1"/>
    </xf>
    <xf numFmtId="0" fontId="45" fillId="2" borderId="188" xfId="0" applyFont="1" applyFill="1" applyBorder="1" applyAlignment="1">
      <alignment horizontal="left" vertical="center" wrapText="1"/>
    </xf>
    <xf numFmtId="0" fontId="45" fillId="2" borderId="251" xfId="0" applyFont="1" applyFill="1" applyBorder="1" applyAlignment="1">
      <alignment horizontal="center" vertical="center" wrapText="1"/>
    </xf>
    <xf numFmtId="0" fontId="23" fillId="2" borderId="188" xfId="0" applyFont="1" applyFill="1" applyBorder="1" applyAlignment="1">
      <alignment vertical="center"/>
    </xf>
    <xf numFmtId="0" fontId="45" fillId="7" borderId="188" xfId="0" applyFont="1" applyFill="1" applyBorder="1" applyAlignment="1">
      <alignment vertical="center" wrapText="1"/>
    </xf>
    <xf numFmtId="0" fontId="45" fillId="2" borderId="252" xfId="0" applyFont="1" applyFill="1" applyBorder="1" applyAlignment="1">
      <alignment horizontal="center" vertical="center" wrapText="1"/>
    </xf>
    <xf numFmtId="0" fontId="23" fillId="2" borderId="190" xfId="0" applyFont="1" applyFill="1" applyBorder="1" applyAlignment="1">
      <alignment vertical="center"/>
    </xf>
    <xf numFmtId="0" fontId="45" fillId="2" borderId="190" xfId="0" applyFont="1" applyFill="1" applyBorder="1" applyAlignment="1">
      <alignment horizontal="left" vertical="center" wrapText="1"/>
    </xf>
    <xf numFmtId="0" fontId="45" fillId="7" borderId="350" xfId="0" applyFont="1" applyFill="1" applyBorder="1" applyAlignment="1">
      <alignment horizontal="center" vertical="center" wrapText="1"/>
    </xf>
    <xf numFmtId="0" fontId="45" fillId="7" borderId="350" xfId="0" applyFont="1" applyFill="1" applyBorder="1" applyAlignment="1">
      <alignment vertical="center" wrapText="1"/>
    </xf>
    <xf numFmtId="3" fontId="45" fillId="0" borderId="318" xfId="0" applyNumberFormat="1" applyFont="1" applyBorder="1" applyAlignment="1">
      <alignment vertical="center" wrapText="1"/>
    </xf>
    <xf numFmtId="3" fontId="45" fillId="0" borderId="319" xfId="0" applyNumberFormat="1" applyFont="1" applyBorder="1" applyAlignment="1">
      <alignment vertical="center" wrapText="1"/>
    </xf>
    <xf numFmtId="0" fontId="6" fillId="0" borderId="0" xfId="0" applyFont="1" applyAlignment="1">
      <alignment horizontal="left" vertical="center" wrapText="1"/>
    </xf>
    <xf numFmtId="0" fontId="56" fillId="0" borderId="0" xfId="0" applyFont="1" applyAlignment="1">
      <alignment horizontal="left" vertical="top" wrapText="1"/>
    </xf>
    <xf numFmtId="3" fontId="45" fillId="0" borderId="188" xfId="0" applyNumberFormat="1" applyFont="1" applyBorder="1" applyAlignment="1">
      <alignment horizontal="center" vertical="center" wrapText="1"/>
    </xf>
    <xf numFmtId="3" fontId="45" fillId="0" borderId="189" xfId="0" applyNumberFormat="1" applyFont="1" applyBorder="1" applyAlignment="1">
      <alignment horizontal="center" vertical="center" wrapText="1"/>
    </xf>
    <xf numFmtId="0" fontId="56" fillId="0" borderId="0" xfId="0" applyFont="1" applyAlignment="1">
      <alignment horizontal="left" vertical="center" wrapText="1"/>
    </xf>
    <xf numFmtId="0" fontId="45" fillId="2" borderId="251" xfId="0" applyFont="1" applyFill="1" applyBorder="1" applyAlignment="1">
      <alignment horizontal="center" vertical="center" wrapText="1"/>
    </xf>
    <xf numFmtId="0" fontId="45" fillId="2" borderId="188" xfId="0" applyFont="1" applyFill="1" applyBorder="1" applyAlignment="1">
      <alignment horizontal="left" vertical="center" wrapText="1"/>
    </xf>
    <xf numFmtId="0" fontId="45" fillId="0" borderId="188" xfId="0" applyFont="1" applyBorder="1" applyAlignment="1">
      <alignment horizontal="left" vertical="center" wrapText="1"/>
    </xf>
    <xf numFmtId="3" fontId="45" fillId="2" borderId="188" xfId="0" applyNumberFormat="1" applyFont="1" applyFill="1" applyBorder="1" applyAlignment="1">
      <alignment horizontal="center" vertical="center" wrapText="1"/>
    </xf>
    <xf numFmtId="3" fontId="45" fillId="2" borderId="189" xfId="0" applyNumberFormat="1" applyFont="1" applyFill="1" applyBorder="1" applyAlignment="1">
      <alignment horizontal="center" vertical="center" wrapText="1"/>
    </xf>
    <xf numFmtId="0" fontId="45" fillId="2" borderId="145" xfId="0" applyFont="1" applyFill="1" applyBorder="1" applyAlignment="1">
      <alignment horizontal="center" vertical="center" wrapText="1"/>
    </xf>
    <xf numFmtId="0" fontId="1" fillId="7" borderId="213" xfId="0" applyFont="1" applyFill="1" applyBorder="1" applyAlignment="1">
      <alignment horizontal="center" vertical="center" wrapText="1"/>
    </xf>
    <xf numFmtId="0" fontId="1" fillId="7" borderId="104" xfId="0" applyFont="1" applyFill="1" applyBorder="1" applyAlignment="1">
      <alignment horizontal="center" vertical="center" wrapText="1"/>
    </xf>
    <xf numFmtId="0" fontId="1" fillId="7" borderId="214" xfId="0" applyFont="1" applyFill="1" applyBorder="1" applyAlignment="1">
      <alignment horizontal="center" vertical="center" wrapText="1"/>
    </xf>
    <xf numFmtId="0" fontId="30" fillId="3" borderId="23" xfId="1" applyFont="1" applyFill="1" applyBorder="1" applyAlignment="1">
      <alignment horizontal="left" vertical="center"/>
    </xf>
    <xf numFmtId="0" fontId="6" fillId="0" borderId="173" xfId="0" applyFont="1" applyFill="1" applyBorder="1" applyAlignment="1">
      <alignment horizontal="center" vertical="center" wrapText="1"/>
    </xf>
    <xf numFmtId="0" fontId="6" fillId="0" borderId="173" xfId="0" applyFont="1" applyFill="1" applyBorder="1" applyAlignment="1">
      <alignment horizontal="left" vertical="center" wrapText="1"/>
    </xf>
    <xf numFmtId="0" fontId="50" fillId="0" borderId="173" xfId="0" applyFont="1" applyFill="1" applyBorder="1" applyAlignment="1">
      <alignment horizontal="center" vertical="center" wrapText="1"/>
    </xf>
    <xf numFmtId="0" fontId="6" fillId="16" borderId="173" xfId="0" applyFont="1" applyFill="1" applyBorder="1" applyAlignment="1">
      <alignment horizontal="center" vertical="center" wrapText="1"/>
    </xf>
    <xf numFmtId="0" fontId="6" fillId="0" borderId="174" xfId="0" applyFont="1" applyFill="1" applyBorder="1" applyAlignment="1">
      <alignment horizontal="center" vertical="center" wrapText="1"/>
    </xf>
    <xf numFmtId="0" fontId="6" fillId="0" borderId="176" xfId="0" applyFont="1" applyFill="1" applyBorder="1" applyAlignment="1">
      <alignment horizontal="center" vertical="center" wrapText="1"/>
    </xf>
    <xf numFmtId="0" fontId="6" fillId="8" borderId="176" xfId="0" applyFont="1" applyFill="1" applyBorder="1" applyAlignment="1">
      <alignment horizontal="center" vertical="center" wrapText="1"/>
    </xf>
    <xf numFmtId="0" fontId="6" fillId="0" borderId="275" xfId="0" applyFont="1" applyFill="1" applyBorder="1" applyAlignment="1">
      <alignment horizontal="center" vertical="center" wrapText="1"/>
    </xf>
    <xf numFmtId="0" fontId="6" fillId="15" borderId="275" xfId="0" applyFont="1" applyFill="1" applyBorder="1" applyAlignment="1">
      <alignment horizontal="center" vertical="center" wrapText="1"/>
    </xf>
    <xf numFmtId="0" fontId="6" fillId="2" borderId="179" xfId="0" applyFont="1" applyFill="1" applyBorder="1" applyAlignment="1">
      <alignment horizontal="center" vertical="center" wrapText="1"/>
    </xf>
    <xf numFmtId="0" fontId="6" fillId="0" borderId="179" xfId="0" applyFont="1" applyFill="1" applyBorder="1" applyAlignment="1">
      <alignment horizontal="left" vertical="center" wrapText="1"/>
    </xf>
    <xf numFmtId="0" fontId="6" fillId="0" borderId="179" xfId="0" applyFont="1" applyFill="1" applyBorder="1" applyAlignment="1">
      <alignment horizontal="center" vertical="center" wrapText="1"/>
    </xf>
    <xf numFmtId="0" fontId="6" fillId="15" borderId="179" xfId="0" applyFont="1" applyFill="1" applyBorder="1" applyAlignment="1">
      <alignment horizontal="center" vertical="center" wrapText="1"/>
    </xf>
    <xf numFmtId="0" fontId="6" fillId="0" borderId="180" xfId="0" applyFont="1" applyFill="1" applyBorder="1" applyAlignment="1">
      <alignment horizontal="center" vertical="center" wrapText="1"/>
    </xf>
    <xf numFmtId="0" fontId="6" fillId="2" borderId="353" xfId="0" applyFont="1" applyFill="1" applyBorder="1" applyAlignment="1">
      <alignment horizontal="center" vertical="center" wrapText="1"/>
    </xf>
    <xf numFmtId="0" fontId="6" fillId="2" borderId="354" xfId="0" applyFont="1" applyFill="1" applyBorder="1" applyAlignment="1">
      <alignment horizontal="center" vertical="center" wrapText="1"/>
    </xf>
    <xf numFmtId="0" fontId="6" fillId="0" borderId="354" xfId="0" applyFont="1" applyFill="1" applyBorder="1" applyAlignment="1">
      <alignment horizontal="center" vertical="center" wrapText="1"/>
    </xf>
    <xf numFmtId="0" fontId="6" fillId="0" borderId="354" xfId="0" applyFont="1" applyFill="1" applyBorder="1" applyAlignment="1">
      <alignment horizontal="left" vertical="center" wrapText="1"/>
    </xf>
    <xf numFmtId="0" fontId="6" fillId="8" borderId="354" xfId="0" applyFont="1" applyFill="1" applyBorder="1" applyAlignment="1">
      <alignment horizontal="center" vertical="center" wrapText="1"/>
    </xf>
    <xf numFmtId="0" fontId="6" fillId="0" borderId="355" xfId="0" applyFont="1" applyFill="1" applyBorder="1" applyAlignment="1">
      <alignment horizontal="center" vertical="center" wrapText="1"/>
    </xf>
    <xf numFmtId="0" fontId="6" fillId="2" borderId="173" xfId="0" applyFont="1" applyFill="1" applyBorder="1" applyAlignment="1">
      <alignment horizontal="center" vertical="center" wrapText="1"/>
    </xf>
    <xf numFmtId="0" fontId="50" fillId="0" borderId="176" xfId="0" applyFont="1" applyFill="1" applyBorder="1" applyAlignment="1">
      <alignment horizontal="center" vertical="center" wrapText="1"/>
    </xf>
    <xf numFmtId="0" fontId="50" fillId="0" borderId="176" xfId="0" applyFont="1" applyFill="1" applyBorder="1" applyAlignment="1">
      <alignment horizontal="left" vertical="center" wrapText="1"/>
    </xf>
    <xf numFmtId="0" fontId="6" fillId="16" borderId="176" xfId="0" applyFont="1" applyFill="1" applyBorder="1" applyAlignment="1">
      <alignment horizontal="center" vertical="center" wrapText="1"/>
    </xf>
    <xf numFmtId="0" fontId="6" fillId="0" borderId="177" xfId="0" applyFont="1" applyFill="1" applyBorder="1" applyAlignment="1">
      <alignment horizontal="center" vertical="center" wrapText="1"/>
    </xf>
    <xf numFmtId="0" fontId="6" fillId="9" borderId="176" xfId="0" applyFont="1" applyFill="1" applyBorder="1" applyAlignment="1">
      <alignment horizontal="center" vertical="center" wrapText="1"/>
    </xf>
    <xf numFmtId="0" fontId="6" fillId="15" borderId="176" xfId="0" applyFont="1" applyFill="1" applyBorder="1" applyAlignment="1">
      <alignment horizontal="center" vertical="center" wrapText="1"/>
    </xf>
    <xf numFmtId="0" fontId="50" fillId="2" borderId="176" xfId="0" applyFont="1" applyFill="1" applyBorder="1" applyAlignment="1">
      <alignment horizontal="left" vertical="center" wrapText="1"/>
    </xf>
    <xf numFmtId="0" fontId="6" fillId="2" borderId="176" xfId="0" applyFont="1" applyFill="1" applyBorder="1" applyAlignment="1">
      <alignment horizontal="center" vertical="center" wrapText="1"/>
    </xf>
    <xf numFmtId="0" fontId="64" fillId="9" borderId="176" xfId="0" applyFont="1" applyFill="1" applyBorder="1" applyAlignment="1">
      <alignment horizontal="left" vertical="center"/>
    </xf>
    <xf numFmtId="0" fontId="6" fillId="15" borderId="177" xfId="0" applyFont="1" applyFill="1" applyBorder="1" applyAlignment="1">
      <alignment horizontal="center" vertical="center" wrapText="1"/>
    </xf>
    <xf numFmtId="0" fontId="50" fillId="0" borderId="179" xfId="0" applyFont="1" applyFill="1" applyBorder="1" applyAlignment="1">
      <alignment horizontal="center" vertical="center" wrapText="1"/>
    </xf>
    <xf numFmtId="0" fontId="50" fillId="0" borderId="179" xfId="0" applyFont="1" applyFill="1" applyBorder="1" applyAlignment="1">
      <alignment horizontal="left" vertical="center" wrapText="1"/>
    </xf>
    <xf numFmtId="0" fontId="6" fillId="8" borderId="179" xfId="0" applyFont="1" applyFill="1" applyBorder="1" applyAlignment="1">
      <alignment horizontal="center" vertical="center" wrapText="1"/>
    </xf>
    <xf numFmtId="0" fontId="6" fillId="2" borderId="180" xfId="0" applyFont="1" applyFill="1" applyBorder="1" applyAlignment="1">
      <alignment horizontal="center" vertical="center" wrapText="1"/>
    </xf>
    <xf numFmtId="0" fontId="50" fillId="0" borderId="173" xfId="0" applyFont="1" applyFill="1" applyBorder="1" applyAlignment="1">
      <alignment horizontal="left" vertical="center" wrapText="1"/>
    </xf>
    <xf numFmtId="0" fontId="6" fillId="0" borderId="176" xfId="0" applyFont="1" applyFill="1" applyBorder="1" applyAlignment="1">
      <alignment horizontal="left" vertical="center" wrapText="1"/>
    </xf>
    <xf numFmtId="0" fontId="6" fillId="8" borderId="275" xfId="0" applyFont="1" applyFill="1" applyBorder="1" applyAlignment="1">
      <alignment horizontal="center" vertical="center" wrapText="1"/>
    </xf>
    <xf numFmtId="0" fontId="6" fillId="0" borderId="276" xfId="0" applyFont="1" applyFill="1" applyBorder="1" applyAlignment="1">
      <alignment horizontal="center" vertical="center" wrapText="1"/>
    </xf>
    <xf numFmtId="0" fontId="6" fillId="11" borderId="356" xfId="0" applyFont="1" applyFill="1" applyBorder="1" applyAlignment="1">
      <alignment horizontal="center" vertical="center" wrapText="1"/>
    </xf>
    <xf numFmtId="0" fontId="6" fillId="8" borderId="173" xfId="0" applyFont="1" applyFill="1" applyBorder="1" applyAlignment="1">
      <alignment horizontal="center" vertical="center" wrapText="1"/>
    </xf>
    <xf numFmtId="0" fontId="6" fillId="0" borderId="361" xfId="0" applyFont="1" applyFill="1" applyBorder="1" applyAlignment="1">
      <alignment horizontal="center" vertical="center" wrapText="1"/>
    </xf>
    <xf numFmtId="0" fontId="6" fillId="0" borderId="275" xfId="0" applyFont="1" applyFill="1" applyBorder="1" applyAlignment="1">
      <alignment horizontal="left" vertical="center" wrapText="1"/>
    </xf>
    <xf numFmtId="0" fontId="50" fillId="0" borderId="275" xfId="0" applyFont="1" applyFill="1" applyBorder="1" applyAlignment="1">
      <alignment horizontal="center" vertical="center" wrapText="1"/>
    </xf>
    <xf numFmtId="0" fontId="64" fillId="0" borderId="176" xfId="0" applyFont="1" applyFill="1" applyBorder="1" applyAlignment="1">
      <alignment horizontal="center" vertical="center" wrapText="1"/>
    </xf>
    <xf numFmtId="0" fontId="6" fillId="13" borderId="6" xfId="0" applyFont="1" applyFill="1" applyBorder="1" applyAlignment="1">
      <alignment horizontal="center" vertical="center" wrapText="1"/>
    </xf>
    <xf numFmtId="0" fontId="6" fillId="0" borderId="218" xfId="0" applyFont="1" applyFill="1" applyBorder="1" applyAlignment="1">
      <alignment horizontal="center" vertical="center" wrapText="1"/>
    </xf>
    <xf numFmtId="0" fontId="6" fillId="0" borderId="176" xfId="0" applyFont="1" applyBorder="1" applyAlignment="1">
      <alignment horizontal="center" vertical="center" wrapText="1"/>
    </xf>
    <xf numFmtId="0" fontId="6" fillId="0" borderId="179" xfId="0" applyFont="1" applyBorder="1" applyAlignment="1">
      <alignment horizontal="center" vertical="center" wrapText="1"/>
    </xf>
    <xf numFmtId="0" fontId="6" fillId="16" borderId="364" xfId="0" applyFont="1" applyFill="1" applyBorder="1" applyAlignment="1">
      <alignment horizontal="center" vertical="center" wrapText="1"/>
    </xf>
    <xf numFmtId="3" fontId="45" fillId="7" borderId="370" xfId="0" applyNumberFormat="1" applyFont="1" applyFill="1" applyBorder="1" applyAlignment="1">
      <alignment horizontal="center" vertical="center" wrapText="1"/>
    </xf>
    <xf numFmtId="3" fontId="45" fillId="7" borderId="371" xfId="0" applyNumberFormat="1" applyFont="1" applyFill="1" applyBorder="1" applyAlignment="1">
      <alignment horizontal="center" vertical="top" wrapText="1"/>
    </xf>
    <xf numFmtId="3" fontId="45" fillId="7" borderId="61" xfId="0" applyNumberFormat="1" applyFont="1" applyFill="1" applyBorder="1" applyAlignment="1">
      <alignment horizontal="center" vertical="top" wrapText="1"/>
    </xf>
    <xf numFmtId="3" fontId="45" fillId="7" borderId="83" xfId="0" applyNumberFormat="1" applyFont="1" applyFill="1" applyBorder="1" applyAlignment="1">
      <alignment horizontal="center" vertical="top" wrapText="1"/>
    </xf>
    <xf numFmtId="3" fontId="45" fillId="0" borderId="372" xfId="0" applyNumberFormat="1" applyFont="1" applyBorder="1" applyAlignment="1">
      <alignment horizontal="center" vertical="center" wrapText="1"/>
    </xf>
    <xf numFmtId="3" fontId="45" fillId="0" borderId="373" xfId="0" applyNumberFormat="1" applyFont="1" applyFill="1" applyBorder="1" applyAlignment="1">
      <alignment horizontal="center" vertical="center" wrapText="1"/>
    </xf>
    <xf numFmtId="3" fontId="45" fillId="0" borderId="374" xfId="0" applyNumberFormat="1" applyFont="1" applyBorder="1" applyAlignment="1">
      <alignment horizontal="center" vertical="center" wrapText="1"/>
    </xf>
    <xf numFmtId="0" fontId="45" fillId="7" borderId="368" xfId="0" applyFont="1" applyFill="1" applyBorder="1" applyAlignment="1">
      <alignment horizontal="center" vertical="center" wrapText="1"/>
    </xf>
    <xf numFmtId="0" fontId="45" fillId="7" borderId="295" xfId="0" applyFont="1" applyFill="1" applyBorder="1" applyAlignment="1">
      <alignment horizontal="center" vertical="center" wrapText="1"/>
    </xf>
    <xf numFmtId="0" fontId="45" fillId="7" borderId="200" xfId="0" applyFont="1" applyFill="1" applyBorder="1" applyAlignment="1">
      <alignment horizontal="center" vertical="center" wrapText="1"/>
    </xf>
    <xf numFmtId="0" fontId="45" fillId="7" borderId="201" xfId="0" applyFont="1" applyFill="1" applyBorder="1" applyAlignment="1">
      <alignment horizontal="center" vertical="center" wrapText="1"/>
    </xf>
    <xf numFmtId="0" fontId="45" fillId="7" borderId="207" xfId="0" applyFont="1" applyFill="1" applyBorder="1" applyAlignment="1">
      <alignment horizontal="center" vertical="center" wrapText="1"/>
    </xf>
    <xf numFmtId="0" fontId="45" fillId="7" borderId="208" xfId="0" applyFont="1" applyFill="1" applyBorder="1" applyAlignment="1">
      <alignment horizontal="center" vertical="center" wrapText="1"/>
    </xf>
    <xf numFmtId="0" fontId="60" fillId="7" borderId="201" xfId="0" applyFont="1" applyFill="1" applyBorder="1" applyAlignment="1">
      <alignment horizontal="center" vertical="center" wrapText="1"/>
    </xf>
    <xf numFmtId="0" fontId="45" fillId="7" borderId="201" xfId="0" applyFont="1" applyFill="1" applyBorder="1" applyAlignment="1">
      <alignment vertical="center" wrapText="1"/>
    </xf>
    <xf numFmtId="0" fontId="45" fillId="7" borderId="202" xfId="0" applyFont="1" applyFill="1" applyBorder="1" applyAlignment="1">
      <alignment horizontal="center" vertical="center" wrapText="1"/>
    </xf>
    <xf numFmtId="0" fontId="45" fillId="7" borderId="203" xfId="0" applyFont="1" applyFill="1" applyBorder="1" applyAlignment="1">
      <alignment vertical="center" wrapText="1"/>
    </xf>
    <xf numFmtId="0" fontId="3" fillId="0" borderId="111" xfId="0" applyFont="1" applyFill="1" applyBorder="1" applyAlignment="1">
      <alignment vertical="center" wrapText="1"/>
    </xf>
    <xf numFmtId="3" fontId="45" fillId="2" borderId="176" xfId="0" applyNumberFormat="1" applyFont="1" applyFill="1" applyBorder="1" applyAlignment="1">
      <alignment horizontal="center" vertical="center" wrapText="1"/>
    </xf>
    <xf numFmtId="0" fontId="3" fillId="7" borderId="52" xfId="0" applyFont="1" applyFill="1" applyBorder="1" applyAlignment="1">
      <alignment horizontal="center" vertical="center"/>
    </xf>
    <xf numFmtId="0" fontId="3" fillId="0" borderId="104" xfId="0" applyFont="1" applyBorder="1" applyAlignment="1">
      <alignment horizontal="left" vertical="center" wrapText="1"/>
    </xf>
    <xf numFmtId="3" fontId="45" fillId="0" borderId="309" xfId="0" applyNumberFormat="1" applyFont="1" applyFill="1" applyBorder="1" applyAlignment="1">
      <alignment horizontal="center" vertical="center" wrapText="1"/>
    </xf>
    <xf numFmtId="0" fontId="3" fillId="0" borderId="214" xfId="0" applyFont="1" applyBorder="1" applyAlignment="1">
      <alignment horizontal="center" vertical="center" wrapText="1"/>
    </xf>
    <xf numFmtId="3" fontId="66" fillId="7" borderId="104" xfId="0" applyNumberFormat="1" applyFont="1" applyFill="1" applyBorder="1" applyAlignment="1">
      <alignment horizontal="center" vertical="top" wrapText="1"/>
    </xf>
    <xf numFmtId="3" fontId="45" fillId="0" borderId="175" xfId="0" applyNumberFormat="1" applyFont="1" applyFill="1" applyBorder="1" applyAlignment="1">
      <alignment horizontal="center" vertical="center" wrapText="1"/>
    </xf>
    <xf numFmtId="0" fontId="45" fillId="0" borderId="188" xfId="0" applyFont="1" applyBorder="1" applyAlignment="1">
      <alignment horizontal="left" vertical="center" wrapText="1"/>
    </xf>
    <xf numFmtId="0" fontId="39" fillId="0" borderId="0" xfId="0" applyFont="1" applyFill="1" applyAlignment="1">
      <alignment horizontal="left" vertical="top" wrapText="1"/>
    </xf>
    <xf numFmtId="0" fontId="56" fillId="0" borderId="0" xfId="0" applyFont="1" applyAlignment="1">
      <alignment horizontal="left" vertical="top" wrapText="1"/>
    </xf>
    <xf numFmtId="0" fontId="0" fillId="2" borderId="0" xfId="0" applyFill="1" applyAlignment="1">
      <alignment horizontal="left" vertical="top" wrapText="1"/>
    </xf>
    <xf numFmtId="0" fontId="39" fillId="0" borderId="0" xfId="0" applyFont="1" applyFill="1" applyAlignment="1">
      <alignment horizontal="left" vertical="top"/>
    </xf>
    <xf numFmtId="0" fontId="56" fillId="0" borderId="0" xfId="0" applyFont="1" applyAlignment="1">
      <alignment horizontal="left" vertical="top"/>
    </xf>
    <xf numFmtId="0" fontId="36" fillId="0" borderId="11" xfId="0" applyFont="1" applyBorder="1" applyAlignment="1">
      <alignment horizontal="center" vertical="center"/>
    </xf>
    <xf numFmtId="0" fontId="36" fillId="0" borderId="17" xfId="0" applyFont="1" applyBorder="1" applyAlignment="1">
      <alignment horizontal="center" vertical="center"/>
    </xf>
    <xf numFmtId="0" fontId="36" fillId="0" borderId="8" xfId="0" applyFont="1" applyBorder="1" applyAlignment="1">
      <alignment horizontal="center" vertical="center"/>
    </xf>
    <xf numFmtId="0" fontId="36" fillId="0" borderId="13" xfId="0" applyFont="1" applyBorder="1" applyAlignment="1">
      <alignment horizontal="center" vertical="center"/>
    </xf>
    <xf numFmtId="0" fontId="30" fillId="3" borderId="18" xfId="1" applyFont="1" applyFill="1" applyBorder="1" applyAlignment="1">
      <alignment horizontal="left" vertical="center" wrapText="1"/>
    </xf>
    <xf numFmtId="0" fontId="35" fillId="3" borderId="0" xfId="0" applyFont="1" applyFill="1" applyAlignment="1">
      <alignment horizontal="center"/>
    </xf>
    <xf numFmtId="0" fontId="36" fillId="0" borderId="11" xfId="0" applyFont="1" applyBorder="1" applyAlignment="1">
      <alignment horizontal="left" vertical="center"/>
    </xf>
    <xf numFmtId="0" fontId="36" fillId="0" borderId="12" xfId="0" applyFont="1" applyBorder="1" applyAlignment="1">
      <alignment horizontal="left" vertical="center"/>
    </xf>
    <xf numFmtId="0" fontId="36" fillId="0" borderId="17" xfId="0" applyFont="1" applyBorder="1" applyAlignment="1">
      <alignment horizontal="left" vertical="center"/>
    </xf>
    <xf numFmtId="0" fontId="36" fillId="0" borderId="8" xfId="0" applyFont="1" applyBorder="1" applyAlignment="1">
      <alignment horizontal="left" vertical="center"/>
    </xf>
    <xf numFmtId="0" fontId="36" fillId="0" borderId="0" xfId="0" applyFont="1" applyAlignment="1">
      <alignment horizontal="left" vertical="center"/>
    </xf>
    <xf numFmtId="0" fontId="36" fillId="0" borderId="13" xfId="0" applyFont="1" applyBorder="1" applyAlignment="1">
      <alignment horizontal="left" vertical="center"/>
    </xf>
    <xf numFmtId="0" fontId="37" fillId="6" borderId="14" xfId="0" applyFont="1" applyFill="1" applyBorder="1" applyAlignment="1">
      <alignment horizontal="left" vertical="center"/>
    </xf>
    <xf numFmtId="0" fontId="37" fillId="6" borderId="15" xfId="0" applyFont="1" applyFill="1" applyBorder="1" applyAlignment="1">
      <alignment horizontal="left" vertical="center"/>
    </xf>
    <xf numFmtId="0" fontId="37" fillId="6" borderId="16" xfId="0" applyFont="1" applyFill="1" applyBorder="1" applyAlignment="1">
      <alignment horizontal="left" vertical="center"/>
    </xf>
    <xf numFmtId="0" fontId="30" fillId="3" borderId="19" xfId="1" applyFont="1" applyFill="1" applyBorder="1" applyAlignment="1">
      <alignment horizontal="left" vertical="center" wrapText="1"/>
    </xf>
    <xf numFmtId="0" fontId="30" fillId="3" borderId="23" xfId="1" applyFont="1" applyFill="1" applyBorder="1" applyAlignment="1">
      <alignment horizontal="left" vertical="center"/>
    </xf>
    <xf numFmtId="0" fontId="14" fillId="3" borderId="18" xfId="1" applyFill="1" applyBorder="1" applyAlignment="1">
      <alignment horizontal="left" vertical="center" wrapText="1"/>
    </xf>
    <xf numFmtId="0" fontId="30" fillId="3" borderId="23" xfId="1" applyFont="1" applyFill="1" applyBorder="1" applyAlignment="1">
      <alignment horizontal="left" vertical="center" wrapText="1"/>
    </xf>
    <xf numFmtId="0" fontId="3" fillId="2" borderId="227" xfId="0" applyFont="1" applyFill="1" applyBorder="1" applyAlignment="1">
      <alignment horizontal="center" vertical="center" wrapText="1"/>
    </xf>
    <xf numFmtId="0" fontId="3" fillId="2" borderId="106" xfId="0" applyFont="1" applyFill="1" applyBorder="1" applyAlignment="1">
      <alignment horizontal="center" vertical="center" wrapText="1"/>
    </xf>
    <xf numFmtId="0" fontId="3" fillId="2" borderId="233" xfId="0" applyFont="1" applyFill="1" applyBorder="1" applyAlignment="1">
      <alignment horizontal="center" vertical="center" wrapText="1"/>
    </xf>
    <xf numFmtId="0" fontId="48" fillId="2" borderId="0" xfId="0" applyFont="1" applyFill="1" applyAlignment="1">
      <alignment horizontal="left" vertical="top" wrapText="1"/>
    </xf>
    <xf numFmtId="0" fontId="3" fillId="7" borderId="228" xfId="0" applyFont="1" applyFill="1" applyBorder="1" applyAlignment="1">
      <alignment horizontal="center" vertical="center" wrapText="1"/>
    </xf>
    <xf numFmtId="0" fontId="3" fillId="7" borderId="231" xfId="0" applyFont="1" applyFill="1" applyBorder="1" applyAlignment="1">
      <alignment horizontal="center" vertical="center" wrapText="1"/>
    </xf>
    <xf numFmtId="0" fontId="3" fillId="7" borderId="157" xfId="0" applyFont="1" applyFill="1" applyBorder="1" applyAlignment="1">
      <alignment horizontal="center" vertical="center" wrapText="1"/>
    </xf>
    <xf numFmtId="0" fontId="3" fillId="7" borderId="229" xfId="0" applyFont="1" applyFill="1" applyBorder="1" applyAlignment="1">
      <alignment horizontal="center" vertical="center" wrapText="1"/>
    </xf>
    <xf numFmtId="0" fontId="3" fillId="7" borderId="119" xfId="0" applyFont="1" applyFill="1" applyBorder="1" applyAlignment="1">
      <alignment horizontal="center" vertical="center" wrapText="1"/>
    </xf>
    <xf numFmtId="0" fontId="3" fillId="7" borderId="121" xfId="0" applyFont="1" applyFill="1" applyBorder="1" applyAlignment="1">
      <alignment horizontal="center" vertical="center" wrapText="1"/>
    </xf>
    <xf numFmtId="0" fontId="3" fillId="7" borderId="230" xfId="0" applyFont="1" applyFill="1" applyBorder="1" applyAlignment="1">
      <alignment horizontal="center" vertical="center" wrapText="1"/>
    </xf>
    <xf numFmtId="0" fontId="3" fillId="7" borderId="118" xfId="0" applyFont="1" applyFill="1" applyBorder="1" applyAlignment="1">
      <alignment horizontal="center" vertical="center" wrapText="1"/>
    </xf>
    <xf numFmtId="0" fontId="3" fillId="7" borderId="159" xfId="0" applyFont="1" applyFill="1" applyBorder="1" applyAlignment="1">
      <alignment horizontal="center" vertical="center" wrapText="1"/>
    </xf>
    <xf numFmtId="3" fontId="3" fillId="7" borderId="159" xfId="0" applyNumberFormat="1" applyFont="1" applyFill="1" applyBorder="1" applyAlignment="1">
      <alignment horizontal="center" vertical="center" wrapText="1"/>
    </xf>
    <xf numFmtId="3" fontId="3" fillId="7" borderId="148" xfId="0" applyNumberFormat="1" applyFont="1" applyFill="1" applyBorder="1" applyAlignment="1">
      <alignment horizontal="center" vertical="center" wrapText="1"/>
    </xf>
    <xf numFmtId="0" fontId="3" fillId="0" borderId="232" xfId="0" applyFont="1" applyBorder="1" applyAlignment="1">
      <alignment horizontal="center" vertical="center" wrapText="1"/>
    </xf>
    <xf numFmtId="0" fontId="3" fillId="0" borderId="158" xfId="0" applyFont="1" applyBorder="1" applyAlignment="1">
      <alignment horizontal="center" vertical="center" wrapText="1"/>
    </xf>
    <xf numFmtId="0" fontId="3" fillId="0" borderId="215" xfId="0" applyFont="1" applyBorder="1" applyAlignment="1">
      <alignment horizontal="center" vertical="center" wrapText="1"/>
    </xf>
    <xf numFmtId="0" fontId="3" fillId="0" borderId="227" xfId="0" applyFont="1" applyBorder="1" applyAlignment="1">
      <alignment horizontal="center" vertical="center" wrapText="1"/>
    </xf>
    <xf numFmtId="0" fontId="3" fillId="0" borderId="106" xfId="0" applyFont="1" applyBorder="1" applyAlignment="1">
      <alignment horizontal="center" vertical="center" wrapText="1"/>
    </xf>
    <xf numFmtId="0" fontId="3" fillId="0" borderId="233" xfId="0" applyFont="1" applyBorder="1" applyAlignment="1">
      <alignment horizontal="center" vertical="center" wrapText="1"/>
    </xf>
    <xf numFmtId="3" fontId="3" fillId="0" borderId="271" xfId="0" quotePrefix="1" applyNumberFormat="1" applyFont="1" applyBorder="1" applyAlignment="1">
      <alignment horizontal="center" vertical="center" wrapText="1"/>
    </xf>
    <xf numFmtId="3" fontId="3" fillId="0" borderId="304" xfId="0" quotePrefix="1" applyNumberFormat="1" applyFont="1" applyBorder="1" applyAlignment="1">
      <alignment horizontal="center" vertical="center" wrapText="1"/>
    </xf>
    <xf numFmtId="3" fontId="32" fillId="2" borderId="0" xfId="1" applyNumberFormat="1" applyFont="1" applyFill="1" applyAlignment="1">
      <alignment horizontal="center" vertical="center" wrapText="1"/>
    </xf>
    <xf numFmtId="0" fontId="3" fillId="7" borderId="29" xfId="0" applyFont="1" applyFill="1" applyBorder="1" applyAlignment="1">
      <alignment horizontal="center" vertical="center" wrapText="1"/>
    </xf>
    <xf numFmtId="0" fontId="3" fillId="7" borderId="28" xfId="0" applyFont="1" applyFill="1" applyBorder="1" applyAlignment="1">
      <alignment horizontal="center" vertical="center" wrapText="1"/>
    </xf>
    <xf numFmtId="0" fontId="3" fillId="7" borderId="29" xfId="0" applyFont="1" applyFill="1" applyBorder="1" applyAlignment="1">
      <alignment horizontal="center" vertical="center"/>
    </xf>
    <xf numFmtId="0" fontId="3" fillId="7" borderId="28" xfId="0" applyFont="1" applyFill="1" applyBorder="1" applyAlignment="1">
      <alignment horizontal="center" vertical="center"/>
    </xf>
    <xf numFmtId="0" fontId="3" fillId="2" borderId="52" xfId="0" applyFont="1" applyFill="1" applyBorder="1" applyAlignment="1">
      <alignment horizontal="left" vertical="center" wrapText="1"/>
    </xf>
    <xf numFmtId="0" fontId="3" fillId="2" borderId="53" xfId="0" applyFont="1" applyFill="1" applyBorder="1" applyAlignment="1">
      <alignment horizontal="left" vertical="center" wrapText="1"/>
    </xf>
    <xf numFmtId="0" fontId="3" fillId="0" borderId="52" xfId="0" applyFont="1" applyBorder="1" applyAlignment="1">
      <alignment horizontal="left" vertical="center" wrapText="1"/>
    </xf>
    <xf numFmtId="0" fontId="3" fillId="0" borderId="278" xfId="0" applyFont="1" applyBorder="1" applyAlignment="1">
      <alignment horizontal="left" vertical="center" wrapText="1"/>
    </xf>
    <xf numFmtId="0" fontId="3" fillId="0" borderId="53" xfId="0" applyFont="1" applyBorder="1" applyAlignment="1">
      <alignment horizontal="left" vertical="center" wrapText="1"/>
    </xf>
    <xf numFmtId="0" fontId="3" fillId="7" borderId="279" xfId="0" applyFont="1" applyFill="1" applyBorder="1" applyAlignment="1">
      <alignment horizontal="center" vertical="center" wrapText="1"/>
    </xf>
    <xf numFmtId="0" fontId="3" fillId="7" borderId="0" xfId="0" applyFont="1" applyFill="1" applyBorder="1" applyAlignment="1">
      <alignment horizontal="center" vertical="center"/>
    </xf>
    <xf numFmtId="0" fontId="3" fillId="7" borderId="67" xfId="0" applyFont="1" applyFill="1" applyBorder="1" applyAlignment="1">
      <alignment horizontal="center" vertical="center"/>
    </xf>
    <xf numFmtId="3" fontId="3" fillId="7" borderId="239" xfId="0" applyNumberFormat="1" applyFont="1" applyFill="1" applyBorder="1" applyAlignment="1">
      <alignment horizontal="center" vertical="center" wrapText="1"/>
    </xf>
    <xf numFmtId="3" fontId="3" fillId="7" borderId="240" xfId="0" applyNumberFormat="1" applyFont="1" applyFill="1" applyBorder="1" applyAlignment="1">
      <alignment horizontal="center" vertical="center" wrapText="1"/>
    </xf>
    <xf numFmtId="3" fontId="3" fillId="7" borderId="241" xfId="0" applyNumberFormat="1" applyFont="1" applyFill="1" applyBorder="1" applyAlignment="1">
      <alignment horizontal="center" vertical="center" wrapText="1"/>
    </xf>
    <xf numFmtId="0" fontId="3" fillId="7" borderId="283" xfId="0" applyFont="1" applyFill="1" applyBorder="1" applyAlignment="1">
      <alignment horizontal="center" vertical="center" wrapText="1"/>
    </xf>
    <xf numFmtId="0" fontId="3" fillId="7" borderId="268" xfId="0" applyFont="1" applyFill="1" applyBorder="1" applyAlignment="1">
      <alignment horizontal="center" vertical="center" wrapText="1"/>
    </xf>
    <xf numFmtId="0" fontId="3" fillId="7" borderId="344" xfId="0" applyFont="1" applyFill="1" applyBorder="1" applyAlignment="1">
      <alignment horizontal="center" vertical="center" wrapText="1"/>
    </xf>
    <xf numFmtId="0" fontId="3" fillId="7" borderId="284" xfId="0" applyFont="1" applyFill="1" applyBorder="1" applyAlignment="1">
      <alignment horizontal="center" vertical="center" wrapText="1"/>
    </xf>
    <xf numFmtId="0" fontId="3" fillId="7" borderId="52" xfId="0" applyFont="1" applyFill="1" applyBorder="1" applyAlignment="1">
      <alignment horizontal="center" vertical="center" wrapText="1"/>
    </xf>
    <xf numFmtId="0" fontId="3" fillId="7" borderId="345" xfId="0" applyFont="1" applyFill="1" applyBorder="1" applyAlignment="1">
      <alignment horizontal="center" vertical="center" wrapText="1"/>
    </xf>
    <xf numFmtId="0" fontId="3" fillId="7" borderId="87" xfId="0" applyFont="1" applyFill="1" applyBorder="1" applyAlignment="1">
      <alignment horizontal="center" vertical="center" wrapText="1"/>
    </xf>
    <xf numFmtId="0" fontId="3" fillId="7" borderId="0" xfId="0" applyFont="1" applyFill="1" applyBorder="1" applyAlignment="1">
      <alignment horizontal="center" vertical="center" wrapText="1"/>
    </xf>
    <xf numFmtId="0" fontId="3" fillId="7" borderId="51" xfId="0" applyFont="1" applyFill="1" applyBorder="1" applyAlignment="1">
      <alignment horizontal="center" vertical="center" wrapText="1"/>
    </xf>
    <xf numFmtId="0" fontId="3" fillId="7" borderId="285" xfId="0" applyFont="1" applyFill="1" applyBorder="1" applyAlignment="1">
      <alignment horizontal="center" vertical="center"/>
    </xf>
    <xf numFmtId="0" fontId="3" fillId="7" borderId="24" xfId="0" applyFont="1" applyFill="1" applyBorder="1" applyAlignment="1">
      <alignment horizontal="center" vertical="center"/>
    </xf>
    <xf numFmtId="0" fontId="3" fillId="7" borderId="346" xfId="0" applyFont="1" applyFill="1" applyBorder="1" applyAlignment="1">
      <alignment horizontal="center" vertical="center"/>
    </xf>
    <xf numFmtId="0" fontId="3" fillId="2" borderId="29" xfId="0" applyFont="1" applyFill="1" applyBorder="1" applyAlignment="1">
      <alignment horizontal="center" vertical="center" wrapText="1"/>
    </xf>
    <xf numFmtId="0" fontId="3" fillId="2" borderId="28" xfId="0" applyFont="1" applyFill="1" applyBorder="1" applyAlignment="1">
      <alignment horizontal="center" vertical="center" wrapText="1"/>
    </xf>
    <xf numFmtId="0" fontId="3" fillId="2" borderId="34" xfId="0" applyFont="1" applyFill="1" applyBorder="1" applyAlignment="1">
      <alignment horizontal="center" vertical="center" wrapText="1"/>
    </xf>
    <xf numFmtId="0" fontId="3" fillId="2" borderId="55" xfId="0" applyFont="1" applyFill="1" applyBorder="1" applyAlignment="1">
      <alignment vertical="center" wrapText="1"/>
    </xf>
    <xf numFmtId="0" fontId="3" fillId="2" borderId="53" xfId="0" applyFont="1" applyFill="1" applyBorder="1" applyAlignment="1">
      <alignment vertical="center" wrapText="1"/>
    </xf>
    <xf numFmtId="0" fontId="3" fillId="7" borderId="34" xfId="0" applyFont="1" applyFill="1" applyBorder="1" applyAlignment="1">
      <alignment horizontal="center" vertical="center" wrapText="1"/>
    </xf>
    <xf numFmtId="0" fontId="3" fillId="7" borderId="33" xfId="0" applyFont="1" applyFill="1" applyBorder="1" applyAlignment="1">
      <alignment horizontal="center" vertical="center"/>
    </xf>
    <xf numFmtId="0" fontId="3" fillId="7" borderId="32" xfId="0" applyFont="1" applyFill="1" applyBorder="1" applyAlignment="1">
      <alignment horizontal="center" vertical="center"/>
    </xf>
    <xf numFmtId="0" fontId="3" fillId="7" borderId="0" xfId="0" applyFont="1" applyFill="1" applyAlignment="1">
      <alignment horizontal="center" vertical="center"/>
    </xf>
    <xf numFmtId="3" fontId="45" fillId="2" borderId="175" xfId="0" applyNumberFormat="1" applyFont="1" applyFill="1" applyBorder="1" applyAlignment="1">
      <alignment horizontal="center" vertical="center" wrapText="1"/>
    </xf>
    <xf numFmtId="3" fontId="45" fillId="2" borderId="176" xfId="0" applyNumberFormat="1" applyFont="1" applyFill="1" applyBorder="1" applyAlignment="1">
      <alignment horizontal="center" vertical="center" wrapText="1"/>
    </xf>
    <xf numFmtId="0" fontId="3" fillId="2" borderId="52" xfId="0" applyFont="1" applyFill="1" applyBorder="1" applyAlignment="1">
      <alignment vertical="center" wrapText="1"/>
    </xf>
    <xf numFmtId="3" fontId="45" fillId="2" borderId="192" xfId="0" applyNumberFormat="1" applyFont="1" applyFill="1" applyBorder="1" applyAlignment="1">
      <alignment horizontal="center" vertical="center" wrapText="1"/>
    </xf>
    <xf numFmtId="3" fontId="45" fillId="2" borderId="193" xfId="0" applyNumberFormat="1" applyFont="1" applyFill="1" applyBorder="1" applyAlignment="1">
      <alignment horizontal="center" vertical="center" wrapText="1"/>
    </xf>
    <xf numFmtId="3" fontId="45" fillId="2" borderId="194" xfId="0" applyNumberFormat="1" applyFont="1" applyFill="1" applyBorder="1" applyAlignment="1">
      <alignment horizontal="center" vertical="center" wrapText="1"/>
    </xf>
    <xf numFmtId="0" fontId="3" fillId="7" borderId="0" xfId="0" applyFont="1" applyFill="1" applyAlignment="1">
      <alignment horizontal="center" vertical="center" wrapText="1"/>
    </xf>
    <xf numFmtId="0" fontId="45" fillId="2" borderId="55" xfId="0" applyFont="1" applyFill="1" applyBorder="1" applyAlignment="1">
      <alignment vertical="center" wrapText="1"/>
    </xf>
    <xf numFmtId="0" fontId="45" fillId="2" borderId="53" xfId="0" applyFont="1" applyFill="1" applyBorder="1" applyAlignment="1">
      <alignment vertical="center" wrapText="1"/>
    </xf>
    <xf numFmtId="0" fontId="3" fillId="7" borderId="33" xfId="0" applyFont="1" applyFill="1" applyBorder="1" applyAlignment="1">
      <alignment horizontal="center" vertical="center" wrapText="1"/>
    </xf>
    <xf numFmtId="0" fontId="3" fillId="7" borderId="32" xfId="0" applyFont="1" applyFill="1" applyBorder="1" applyAlignment="1">
      <alignment horizontal="center" vertical="center" wrapText="1"/>
    </xf>
    <xf numFmtId="0" fontId="45" fillId="2" borderId="52" xfId="0" applyFont="1" applyFill="1" applyBorder="1" applyAlignment="1">
      <alignment vertical="center" wrapText="1"/>
    </xf>
    <xf numFmtId="0" fontId="6" fillId="2" borderId="0" xfId="0" applyFont="1" applyFill="1" applyAlignment="1">
      <alignment horizontal="left" vertical="center" wrapText="1"/>
    </xf>
    <xf numFmtId="0" fontId="0" fillId="2" borderId="0" xfId="0" applyFill="1" applyAlignment="1">
      <alignment horizontal="left" vertical="center" wrapText="1"/>
    </xf>
    <xf numFmtId="0" fontId="0" fillId="2" borderId="0" xfId="0" applyFill="1" applyAlignment="1">
      <alignment horizontal="left" vertical="center"/>
    </xf>
    <xf numFmtId="0" fontId="3" fillId="7" borderId="284" xfId="0" applyFont="1" applyFill="1" applyBorder="1" applyAlignment="1">
      <alignment horizontal="center" vertical="center"/>
    </xf>
    <xf numFmtId="0" fontId="3" fillId="7" borderId="52" xfId="0" applyFont="1" applyFill="1" applyBorder="1" applyAlignment="1">
      <alignment horizontal="center" vertical="center"/>
    </xf>
    <xf numFmtId="0" fontId="3" fillId="7" borderId="345" xfId="0" applyFont="1" applyFill="1" applyBorder="1" applyAlignment="1">
      <alignment horizontal="center" vertical="center"/>
    </xf>
    <xf numFmtId="0" fontId="3" fillId="2" borderId="268" xfId="0" applyFont="1" applyFill="1" applyBorder="1" applyAlignment="1">
      <alignment horizontal="center" vertical="center" wrapText="1"/>
    </xf>
    <xf numFmtId="0" fontId="3" fillId="2" borderId="277" xfId="0" applyFont="1" applyFill="1" applyBorder="1" applyAlignment="1">
      <alignment horizontal="center" vertical="center" wrapText="1"/>
    </xf>
    <xf numFmtId="0" fontId="3" fillId="2" borderId="55" xfId="0" applyFont="1" applyFill="1" applyBorder="1" applyAlignment="1">
      <alignment horizontal="left" vertical="center" wrapText="1"/>
    </xf>
    <xf numFmtId="3" fontId="45" fillId="0" borderId="179" xfId="0" applyNumberFormat="1" applyFont="1" applyBorder="1" applyAlignment="1">
      <alignment horizontal="center" vertical="center" wrapText="1"/>
    </xf>
    <xf numFmtId="0" fontId="6" fillId="0" borderId="0" xfId="0" applyFont="1" applyAlignment="1">
      <alignment horizontal="left" vertical="center" wrapText="1"/>
    </xf>
    <xf numFmtId="0" fontId="3" fillId="7" borderId="33" xfId="0" applyFont="1" applyFill="1" applyBorder="1" applyAlignment="1">
      <alignment vertical="center" wrapText="1"/>
    </xf>
    <xf numFmtId="0" fontId="3" fillId="7" borderId="32" xfId="0" applyFont="1" applyFill="1" applyBorder="1" applyAlignment="1">
      <alignment vertical="center" wrapText="1"/>
    </xf>
    <xf numFmtId="0" fontId="3" fillId="7" borderId="29" xfId="0" applyFont="1" applyFill="1" applyBorder="1" applyAlignment="1">
      <alignment vertical="center" wrapText="1"/>
    </xf>
    <xf numFmtId="0" fontId="3" fillId="7" borderId="28" xfId="0" applyFont="1" applyFill="1" applyBorder="1" applyAlignment="1">
      <alignment vertical="center" wrapText="1"/>
    </xf>
    <xf numFmtId="3" fontId="45" fillId="0" borderId="176" xfId="0" applyNumberFormat="1" applyFont="1" applyBorder="1" applyAlignment="1">
      <alignment horizontal="center" vertical="center" wrapText="1"/>
    </xf>
    <xf numFmtId="0" fontId="50" fillId="0" borderId="0" xfId="0" applyFont="1" applyAlignment="1">
      <alignment horizontal="left" vertical="center" wrapText="1"/>
    </xf>
    <xf numFmtId="0" fontId="6" fillId="0" borderId="0" xfId="0" applyFont="1" applyAlignment="1">
      <alignment horizontal="left" vertical="center"/>
    </xf>
    <xf numFmtId="0" fontId="3" fillId="7" borderId="0" xfId="0" applyFont="1" applyFill="1" applyAlignment="1">
      <alignment vertical="center" wrapText="1"/>
    </xf>
    <xf numFmtId="0" fontId="39" fillId="0" borderId="0" xfId="0" applyFont="1" applyFill="1" applyAlignment="1">
      <alignment horizontal="left" vertical="top" wrapText="1"/>
    </xf>
    <xf numFmtId="3" fontId="43" fillId="0" borderId="59" xfId="0" applyNumberFormat="1" applyFont="1" applyFill="1" applyBorder="1" applyAlignment="1">
      <alignment horizontal="center" vertical="center" wrapText="1"/>
    </xf>
    <xf numFmtId="3" fontId="43" fillId="0" borderId="20" xfId="0" applyNumberFormat="1" applyFont="1" applyFill="1" applyBorder="1" applyAlignment="1">
      <alignment horizontal="center" vertical="center" wrapText="1"/>
    </xf>
    <xf numFmtId="3" fontId="43" fillId="0" borderId="105" xfId="0" applyNumberFormat="1" applyFont="1" applyFill="1" applyBorder="1" applyAlignment="1">
      <alignment horizontal="center" vertical="center" wrapText="1"/>
    </xf>
    <xf numFmtId="3" fontId="43" fillId="0" borderId="143" xfId="0" applyNumberFormat="1" applyFont="1" applyFill="1" applyBorder="1" applyAlignment="1">
      <alignment horizontal="center" vertical="center" wrapText="1"/>
    </xf>
    <xf numFmtId="3" fontId="43" fillId="0" borderId="205" xfId="0" applyNumberFormat="1" applyFont="1" applyFill="1" applyBorder="1" applyAlignment="1">
      <alignment horizontal="center" vertical="center" wrapText="1"/>
    </xf>
    <xf numFmtId="3" fontId="43" fillId="0" borderId="246" xfId="0" applyNumberFormat="1" applyFont="1" applyFill="1" applyBorder="1" applyAlignment="1">
      <alignment horizontal="center" vertical="center" wrapText="1"/>
    </xf>
    <xf numFmtId="0" fontId="21" fillId="7" borderId="238" xfId="0" applyFont="1" applyFill="1" applyBorder="1" applyAlignment="1">
      <alignment horizontal="center" vertical="center" wrapText="1"/>
    </xf>
    <xf numFmtId="0" fontId="21" fillId="7" borderId="24" xfId="0" applyFont="1" applyFill="1" applyBorder="1" applyAlignment="1">
      <alignment horizontal="center" vertical="center" wrapText="1"/>
    </xf>
    <xf numFmtId="0" fontId="21" fillId="7" borderId="236" xfId="0" applyFont="1" applyFill="1" applyBorder="1" applyAlignment="1">
      <alignment horizontal="center" vertical="center" wrapText="1"/>
    </xf>
    <xf numFmtId="3" fontId="43" fillId="0" borderId="142" xfId="0" applyNumberFormat="1" applyFont="1" applyFill="1" applyBorder="1" applyAlignment="1">
      <alignment horizontal="center" vertical="center" wrapText="1"/>
    </xf>
    <xf numFmtId="3" fontId="43" fillId="0" borderId="226" xfId="0" applyNumberFormat="1" applyFont="1" applyFill="1" applyBorder="1" applyAlignment="1">
      <alignment horizontal="center" vertical="center" wrapText="1"/>
    </xf>
    <xf numFmtId="3" fontId="43" fillId="0" borderId="142" xfId="0" quotePrefix="1" applyNumberFormat="1" applyFont="1" applyFill="1" applyBorder="1" applyAlignment="1">
      <alignment horizontal="center" vertical="center" wrapText="1"/>
    </xf>
    <xf numFmtId="3" fontId="43" fillId="0" borderId="105" xfId="0" quotePrefix="1" applyNumberFormat="1" applyFont="1" applyFill="1" applyBorder="1" applyAlignment="1">
      <alignment horizontal="center" vertical="center" wrapText="1"/>
    </xf>
    <xf numFmtId="3" fontId="43" fillId="0" borderId="226" xfId="0" quotePrefix="1" applyNumberFormat="1" applyFont="1" applyFill="1" applyBorder="1" applyAlignment="1">
      <alignment horizontal="center" vertical="center" wrapText="1"/>
    </xf>
    <xf numFmtId="0" fontId="21" fillId="0" borderId="0" xfId="0" applyFont="1" applyFill="1" applyAlignment="1">
      <alignment horizontal="center" vertical="center" wrapText="1"/>
    </xf>
    <xf numFmtId="3" fontId="43" fillId="0" borderId="59" xfId="0" quotePrefix="1" applyNumberFormat="1" applyFont="1" applyFill="1" applyBorder="1" applyAlignment="1">
      <alignment horizontal="center" vertical="center" wrapText="1"/>
    </xf>
    <xf numFmtId="3" fontId="43" fillId="0" borderId="60" xfId="0" applyNumberFormat="1" applyFont="1" applyFill="1" applyBorder="1" applyAlignment="1">
      <alignment horizontal="center" vertical="center" wrapText="1"/>
    </xf>
    <xf numFmtId="0" fontId="21" fillId="0" borderId="40" xfId="0" applyFont="1" applyFill="1" applyBorder="1" applyAlignment="1">
      <alignment horizontal="center" vertical="center" wrapText="1"/>
    </xf>
    <xf numFmtId="0" fontId="21" fillId="7" borderId="29" xfId="0" applyFont="1" applyFill="1" applyBorder="1" applyAlignment="1">
      <alignment horizontal="center" vertical="center"/>
    </xf>
    <xf numFmtId="0" fontId="21" fillId="7" borderId="25" xfId="0" applyFont="1" applyFill="1" applyBorder="1" applyAlignment="1">
      <alignment horizontal="center" vertical="center"/>
    </xf>
    <xf numFmtId="0" fontId="21" fillId="7" borderId="30" xfId="0" applyFont="1" applyFill="1" applyBorder="1" applyAlignment="1">
      <alignment horizontal="center" vertical="center"/>
    </xf>
    <xf numFmtId="0" fontId="21" fillId="7" borderId="0" xfId="0" applyFont="1" applyFill="1" applyAlignment="1">
      <alignment horizontal="center" vertical="center" wrapText="1"/>
    </xf>
    <xf numFmtId="0" fontId="3" fillId="7" borderId="42" xfId="0" applyFont="1" applyFill="1" applyBorder="1" applyAlignment="1">
      <alignment horizontal="center" vertical="center" wrapText="1"/>
    </xf>
    <xf numFmtId="0" fontId="21" fillId="7" borderId="25" xfId="0" applyFont="1" applyFill="1" applyBorder="1" applyAlignment="1">
      <alignment horizontal="center" vertical="center" wrapText="1"/>
    </xf>
    <xf numFmtId="0" fontId="21" fillId="7" borderId="30" xfId="0" applyFont="1" applyFill="1" applyBorder="1" applyAlignment="1">
      <alignment horizontal="center" vertical="center" wrapText="1"/>
    </xf>
    <xf numFmtId="0" fontId="43" fillId="7" borderId="140" xfId="3" applyFont="1" applyFill="1" applyBorder="1" applyAlignment="1">
      <alignment horizontal="center" vertical="center" wrapText="1"/>
    </xf>
    <xf numFmtId="0" fontId="43" fillId="7" borderId="138" xfId="3" applyFont="1" applyFill="1" applyBorder="1" applyAlignment="1">
      <alignment horizontal="center" vertical="center" wrapText="1"/>
    </xf>
    <xf numFmtId="0" fontId="21" fillId="7" borderId="237" xfId="0" applyFont="1" applyFill="1" applyBorder="1" applyAlignment="1">
      <alignment horizontal="center" vertical="center" wrapText="1"/>
    </xf>
    <xf numFmtId="0" fontId="48" fillId="0" borderId="0" xfId="0" applyFont="1" applyFill="1" applyAlignment="1">
      <alignment horizontal="left" vertical="top" wrapText="1"/>
    </xf>
    <xf numFmtId="0" fontId="21" fillId="7" borderId="38" xfId="0" applyFont="1" applyFill="1" applyBorder="1" applyAlignment="1">
      <alignment horizontal="center" vertical="center" wrapText="1"/>
    </xf>
    <xf numFmtId="0" fontId="21" fillId="7" borderId="40" xfId="0" applyFont="1" applyFill="1" applyBorder="1" applyAlignment="1">
      <alignment horizontal="center" vertical="center" wrapText="1"/>
    </xf>
    <xf numFmtId="0" fontId="21" fillId="7" borderId="41" xfId="0" applyFont="1" applyFill="1" applyBorder="1" applyAlignment="1">
      <alignment horizontal="center" vertical="center" wrapText="1"/>
    </xf>
    <xf numFmtId="3" fontId="21" fillId="7" borderId="239" xfId="0" applyNumberFormat="1" applyFont="1" applyFill="1" applyBorder="1" applyAlignment="1">
      <alignment horizontal="center" vertical="center" wrapText="1"/>
    </xf>
    <xf numFmtId="3" fontId="21" fillId="7" borderId="240" xfId="0" applyNumberFormat="1" applyFont="1" applyFill="1" applyBorder="1" applyAlignment="1">
      <alignment horizontal="center" vertical="center" wrapText="1"/>
    </xf>
    <xf numFmtId="3" fontId="0" fillId="7" borderId="240" xfId="0" applyNumberFormat="1" applyFill="1" applyBorder="1" applyAlignment="1">
      <alignment horizontal="center" vertical="center" wrapText="1"/>
    </xf>
    <xf numFmtId="3" fontId="0" fillId="7" borderId="241" xfId="0" applyNumberFormat="1" applyFill="1" applyBorder="1" applyAlignment="1">
      <alignment horizontal="center" vertical="center" wrapText="1"/>
    </xf>
    <xf numFmtId="3" fontId="21" fillId="7" borderId="99" xfId="0" applyNumberFormat="1" applyFont="1" applyFill="1" applyBorder="1" applyAlignment="1">
      <alignment horizontal="center" vertical="center" wrapText="1"/>
    </xf>
    <xf numFmtId="3" fontId="21" fillId="7" borderId="0" xfId="0" applyNumberFormat="1" applyFont="1" applyFill="1" applyBorder="1" applyAlignment="1">
      <alignment horizontal="center" vertical="center" wrapText="1"/>
    </xf>
    <xf numFmtId="3" fontId="21" fillId="7" borderId="0" xfId="0" applyNumberFormat="1" applyFont="1" applyFill="1" applyAlignment="1">
      <alignment horizontal="center" vertical="center" wrapText="1"/>
    </xf>
    <xf numFmtId="3" fontId="21" fillId="7" borderId="59" xfId="0" applyNumberFormat="1" applyFont="1" applyFill="1" applyBorder="1" applyAlignment="1">
      <alignment horizontal="center" vertical="center" wrapText="1"/>
    </xf>
    <xf numFmtId="0" fontId="21" fillId="7" borderId="44" xfId="0" applyFont="1" applyFill="1" applyBorder="1" applyAlignment="1">
      <alignment horizontal="center" vertical="center" wrapText="1"/>
    </xf>
    <xf numFmtId="0" fontId="21" fillId="7" borderId="46" xfId="0" applyFont="1" applyFill="1" applyBorder="1" applyAlignment="1">
      <alignment horizontal="center" vertical="center" wrapText="1"/>
    </xf>
    <xf numFmtId="0" fontId="21" fillId="7" borderId="235" xfId="0" applyFont="1" applyFill="1" applyBorder="1" applyAlignment="1">
      <alignment horizontal="center" vertical="center" wrapText="1"/>
    </xf>
    <xf numFmtId="0" fontId="21" fillId="7" borderId="135" xfId="0" applyFont="1" applyFill="1" applyBorder="1" applyAlignment="1">
      <alignment horizontal="center" vertical="center" wrapText="1"/>
    </xf>
    <xf numFmtId="0" fontId="21" fillId="7" borderId="29" xfId="0" applyFont="1" applyFill="1" applyBorder="1" applyAlignment="1">
      <alignment horizontal="center" vertical="center" wrapText="1"/>
    </xf>
    <xf numFmtId="0" fontId="21" fillId="7" borderId="136" xfId="0" applyFont="1" applyFill="1" applyBorder="1" applyAlignment="1">
      <alignment horizontal="center" vertical="center" wrapText="1"/>
    </xf>
    <xf numFmtId="0" fontId="21" fillId="7" borderId="39" xfId="0" applyFont="1" applyFill="1" applyBorder="1" applyAlignment="1">
      <alignment horizontal="center" vertical="center" wrapText="1"/>
    </xf>
    <xf numFmtId="0" fontId="21" fillId="7" borderId="36" xfId="0" applyFont="1" applyFill="1" applyBorder="1" applyAlignment="1">
      <alignment horizontal="center" vertical="center" wrapText="1"/>
    </xf>
    <xf numFmtId="0" fontId="21" fillId="7" borderId="43" xfId="0" applyFont="1" applyFill="1" applyBorder="1" applyAlignment="1">
      <alignment horizontal="center" vertical="center" wrapText="1"/>
    </xf>
    <xf numFmtId="0" fontId="21" fillId="7" borderId="44" xfId="0" applyFont="1" applyFill="1" applyBorder="1" applyAlignment="1">
      <alignment horizontal="center" vertical="center"/>
    </xf>
    <xf numFmtId="0" fontId="21" fillId="7" borderId="46" xfId="0" applyFont="1" applyFill="1" applyBorder="1" applyAlignment="1">
      <alignment horizontal="center" vertical="center"/>
    </xf>
    <xf numFmtId="0" fontId="21" fillId="7" borderId="47" xfId="0" applyFont="1" applyFill="1" applyBorder="1" applyAlignment="1">
      <alignment horizontal="center" vertical="center" wrapText="1"/>
    </xf>
    <xf numFmtId="0" fontId="21" fillId="7" borderId="48" xfId="0" applyFont="1" applyFill="1" applyBorder="1" applyAlignment="1">
      <alignment horizontal="center" vertical="center" wrapText="1"/>
    </xf>
    <xf numFmtId="0" fontId="21" fillId="7" borderId="49" xfId="0" applyFont="1" applyFill="1" applyBorder="1" applyAlignment="1">
      <alignment horizontal="center" vertical="center" wrapText="1"/>
    </xf>
    <xf numFmtId="0" fontId="39" fillId="0" borderId="0" xfId="0" applyFont="1" applyFill="1" applyAlignment="1">
      <alignment horizontal="left" vertical="center" wrapText="1"/>
    </xf>
    <xf numFmtId="3" fontId="43" fillId="0" borderId="247" xfId="0" applyNumberFormat="1" applyFont="1" applyFill="1" applyBorder="1" applyAlignment="1">
      <alignment horizontal="center" vertical="center" wrapText="1"/>
    </xf>
    <xf numFmtId="3" fontId="43" fillId="0" borderId="206" xfId="0" applyNumberFormat="1" applyFont="1" applyFill="1" applyBorder="1" applyAlignment="1">
      <alignment horizontal="center" vertical="center" wrapText="1"/>
    </xf>
    <xf numFmtId="0" fontId="21" fillId="0" borderId="45" xfId="0" applyFont="1" applyFill="1" applyBorder="1" applyAlignment="1">
      <alignment horizontal="center" vertical="center" wrapText="1"/>
    </xf>
    <xf numFmtId="0" fontId="21" fillId="0" borderId="41" xfId="0" applyFont="1" applyFill="1" applyBorder="1" applyAlignment="1">
      <alignment horizontal="center" vertical="center" wrapText="1"/>
    </xf>
    <xf numFmtId="0" fontId="6" fillId="0" borderId="35" xfId="0" applyFont="1" applyFill="1" applyBorder="1" applyAlignment="1">
      <alignment horizontal="center" vertical="center" wrapText="1"/>
    </xf>
    <xf numFmtId="0" fontId="6" fillId="0" borderId="36" xfId="0" applyFont="1" applyFill="1" applyBorder="1" applyAlignment="1">
      <alignment horizontal="center" vertical="center" wrapText="1"/>
    </xf>
    <xf numFmtId="0" fontId="6" fillId="0" borderId="43" xfId="0" applyFont="1" applyFill="1" applyBorder="1" applyAlignment="1">
      <alignment horizontal="center" vertical="center" wrapText="1"/>
    </xf>
    <xf numFmtId="0" fontId="21" fillId="7" borderId="31" xfId="0" applyFont="1" applyFill="1" applyBorder="1" applyAlignment="1">
      <alignment horizontal="center" vertical="center"/>
    </xf>
    <xf numFmtId="0" fontId="21" fillId="0" borderId="25" xfId="0" applyFont="1" applyFill="1" applyBorder="1" applyAlignment="1">
      <alignment horizontal="center" vertical="center" wrapText="1"/>
    </xf>
    <xf numFmtId="0" fontId="21" fillId="0" borderId="46" xfId="0" applyFont="1" applyFill="1" applyBorder="1" applyAlignment="1">
      <alignment horizontal="center" vertical="center" wrapText="1"/>
    </xf>
    <xf numFmtId="0" fontId="6" fillId="0" borderId="37" xfId="0" applyFont="1" applyFill="1" applyBorder="1" applyAlignment="1">
      <alignment horizontal="center" vertical="center" wrapText="1"/>
    </xf>
    <xf numFmtId="0" fontId="56" fillId="0" borderId="0" xfId="0" applyFont="1" applyAlignment="1">
      <alignment horizontal="left" vertical="top" wrapText="1"/>
    </xf>
    <xf numFmtId="0" fontId="43" fillId="7" borderId="106" xfId="4" applyFont="1" applyFill="1" applyBorder="1" applyAlignment="1">
      <alignment horizontal="right" vertical="center" wrapText="1"/>
    </xf>
    <xf numFmtId="0" fontId="3" fillId="0" borderId="170" xfId="0" applyFont="1" applyFill="1" applyBorder="1" applyAlignment="1">
      <alignment horizontal="center" vertical="center" wrapText="1"/>
    </xf>
    <xf numFmtId="0" fontId="3" fillId="0" borderId="231" xfId="0" applyFont="1" applyFill="1" applyBorder="1" applyAlignment="1">
      <alignment horizontal="center" vertical="center" wrapText="1"/>
    </xf>
    <xf numFmtId="0" fontId="3" fillId="0" borderId="115" xfId="0" applyFont="1" applyFill="1" applyBorder="1" applyAlignment="1">
      <alignment horizontal="left" vertical="center" wrapText="1"/>
    </xf>
    <xf numFmtId="0" fontId="3" fillId="0" borderId="118" xfId="0" applyFont="1" applyFill="1" applyBorder="1" applyAlignment="1">
      <alignment horizontal="left" vertical="center" wrapText="1"/>
    </xf>
    <xf numFmtId="0" fontId="6" fillId="0" borderId="123" xfId="0" applyFont="1" applyFill="1" applyBorder="1" applyAlignment="1">
      <alignment horizontal="center" vertical="center"/>
    </xf>
    <xf numFmtId="0" fontId="6" fillId="0" borderId="127" xfId="0" applyFont="1" applyFill="1" applyBorder="1" applyAlignment="1">
      <alignment horizontal="center" vertical="center"/>
    </xf>
    <xf numFmtId="0" fontId="5" fillId="7" borderId="116" xfId="0" applyFont="1" applyFill="1" applyBorder="1" applyAlignment="1">
      <alignment horizontal="center" vertical="center" wrapText="1"/>
    </xf>
    <xf numFmtId="0" fontId="5" fillId="7" borderId="121" xfId="0" applyFont="1" applyFill="1" applyBorder="1" applyAlignment="1">
      <alignment horizontal="center" vertical="center" wrapText="1"/>
    </xf>
    <xf numFmtId="0" fontId="3" fillId="7" borderId="287" xfId="0" applyFont="1" applyFill="1" applyBorder="1" applyAlignment="1">
      <alignment horizontal="center" vertical="center" wrapText="1"/>
    </xf>
    <xf numFmtId="0" fontId="3" fillId="7" borderId="117" xfId="0" applyFont="1" applyFill="1" applyBorder="1" applyAlignment="1">
      <alignment horizontal="center" vertical="center" wrapText="1"/>
    </xf>
    <xf numFmtId="3" fontId="45" fillId="0" borderId="251" xfId="0" applyNumberFormat="1" applyFont="1" applyFill="1" applyBorder="1" applyAlignment="1">
      <alignment horizontal="center" vertical="center" wrapText="1"/>
    </xf>
    <xf numFmtId="3" fontId="45" fillId="0" borderId="252" xfId="0" applyNumberFormat="1" applyFont="1" applyFill="1" applyBorder="1" applyAlignment="1">
      <alignment horizontal="center" vertical="center" wrapText="1"/>
    </xf>
    <xf numFmtId="3" fontId="45" fillId="0" borderId="188" xfId="0" applyNumberFormat="1" applyFont="1" applyFill="1" applyBorder="1" applyAlignment="1">
      <alignment horizontal="center" vertical="center" wrapText="1"/>
    </xf>
    <xf numFmtId="3" fontId="45" fillId="0" borderId="190" xfId="0" applyNumberFormat="1" applyFont="1" applyFill="1" applyBorder="1" applyAlignment="1">
      <alignment horizontal="center" vertical="center" wrapText="1"/>
    </xf>
    <xf numFmtId="3" fontId="45" fillId="0" borderId="188" xfId="0" applyNumberFormat="1" applyFont="1" applyBorder="1" applyAlignment="1">
      <alignment horizontal="center" vertical="center" wrapText="1"/>
    </xf>
    <xf numFmtId="0" fontId="56" fillId="0" borderId="0" xfId="0" applyFont="1" applyAlignment="1">
      <alignment horizontal="left" vertical="center" wrapText="1"/>
    </xf>
    <xf numFmtId="3" fontId="45" fillId="0" borderId="251" xfId="0" applyNumberFormat="1" applyFont="1" applyBorder="1" applyAlignment="1">
      <alignment horizontal="center" vertical="center" wrapText="1"/>
    </xf>
    <xf numFmtId="3" fontId="45" fillId="0" borderId="189" xfId="0" applyNumberFormat="1" applyFont="1" applyBorder="1" applyAlignment="1">
      <alignment horizontal="center" vertical="center" wrapText="1"/>
    </xf>
    <xf numFmtId="0" fontId="3" fillId="7" borderId="110" xfId="0" applyFont="1" applyFill="1" applyBorder="1" applyAlignment="1">
      <alignment horizontal="center" vertical="center" wrapText="1"/>
    </xf>
    <xf numFmtId="0" fontId="3" fillId="7" borderId="125" xfId="0" applyFont="1" applyFill="1" applyBorder="1" applyAlignment="1">
      <alignment horizontal="center" vertical="center"/>
    </xf>
    <xf numFmtId="0" fontId="3" fillId="7" borderId="105" xfId="0" applyFont="1" applyFill="1" applyBorder="1" applyAlignment="1">
      <alignment horizontal="center" vertical="center" wrapText="1"/>
    </xf>
    <xf numFmtId="0" fontId="43" fillId="7" borderId="108" xfId="4" applyFont="1" applyFill="1" applyBorder="1" applyAlignment="1">
      <alignment horizontal="right" vertical="center" wrapText="1"/>
    </xf>
    <xf numFmtId="0" fontId="3" fillId="7" borderId="286" xfId="0" applyFont="1" applyFill="1" applyBorder="1" applyAlignment="1">
      <alignment horizontal="center" vertical="center" wrapText="1"/>
    </xf>
    <xf numFmtId="0" fontId="3" fillId="7" borderId="114" xfId="0" applyFont="1" applyFill="1" applyBorder="1" applyAlignment="1">
      <alignment horizontal="center" vertical="center" wrapText="1"/>
    </xf>
    <xf numFmtId="0" fontId="3" fillId="2" borderId="105" xfId="0" applyFont="1" applyFill="1" applyBorder="1" applyAlignment="1">
      <alignment horizontal="center" vertical="center" wrapText="1"/>
    </xf>
    <xf numFmtId="0" fontId="3" fillId="2" borderId="109" xfId="0" applyFont="1" applyFill="1" applyBorder="1" applyAlignment="1">
      <alignment horizontal="center" vertical="center" wrapText="1"/>
    </xf>
    <xf numFmtId="0" fontId="3" fillId="2" borderId="110" xfId="0" applyFont="1" applyFill="1" applyBorder="1" applyAlignment="1">
      <alignment horizontal="left" vertical="center" wrapText="1"/>
    </xf>
    <xf numFmtId="0" fontId="3" fillId="2" borderId="111" xfId="0" applyFont="1" applyFill="1" applyBorder="1" applyAlignment="1">
      <alignment horizontal="left" vertical="center" wrapText="1"/>
    </xf>
    <xf numFmtId="0" fontId="6" fillId="0" borderId="125" xfId="0" applyFont="1" applyBorder="1" applyAlignment="1">
      <alignment horizontal="center" vertical="center"/>
    </xf>
    <xf numFmtId="0" fontId="6" fillId="0" borderId="124" xfId="0" applyFont="1" applyBorder="1" applyAlignment="1">
      <alignment horizontal="center" vertical="center"/>
    </xf>
    <xf numFmtId="0" fontId="5" fillId="7" borderId="105" xfId="0" applyFont="1" applyFill="1" applyBorder="1" applyAlignment="1">
      <alignment horizontal="center" vertical="center" wrapText="1"/>
    </xf>
    <xf numFmtId="0" fontId="5" fillId="7" borderId="109" xfId="0" applyFont="1" applyFill="1" applyBorder="1" applyAlignment="1">
      <alignment horizontal="center" vertical="center" wrapText="1"/>
    </xf>
    <xf numFmtId="0" fontId="3" fillId="7" borderId="113" xfId="0" applyFont="1" applyFill="1" applyBorder="1" applyAlignment="1">
      <alignment horizontal="center" vertical="center" wrapText="1"/>
    </xf>
    <xf numFmtId="3" fontId="45" fillId="0" borderId="189" xfId="0" applyNumberFormat="1" applyFont="1" applyFill="1" applyBorder="1" applyAlignment="1">
      <alignment horizontal="center" vertical="center" wrapText="1"/>
    </xf>
    <xf numFmtId="3" fontId="45" fillId="0" borderId="191" xfId="0" applyNumberFormat="1" applyFont="1" applyFill="1" applyBorder="1" applyAlignment="1">
      <alignment horizontal="center" vertical="center" wrapText="1"/>
    </xf>
    <xf numFmtId="0" fontId="45" fillId="2" borderId="110" xfId="0" applyFont="1" applyFill="1" applyBorder="1" applyAlignment="1">
      <alignment horizontal="left" vertical="center" wrapText="1"/>
    </xf>
    <xf numFmtId="0" fontId="45" fillId="2" borderId="111" xfId="0" applyFont="1" applyFill="1" applyBorder="1" applyAlignment="1">
      <alignment horizontal="left" vertical="center" wrapText="1"/>
    </xf>
    <xf numFmtId="3" fontId="6" fillId="7" borderId="167" xfId="0" applyNumberFormat="1" applyFont="1" applyFill="1" applyBorder="1" applyAlignment="1">
      <alignment horizontal="center" vertical="center" wrapText="1"/>
    </xf>
    <xf numFmtId="3" fontId="6" fillId="7" borderId="168" xfId="0" applyNumberFormat="1" applyFont="1" applyFill="1" applyBorder="1" applyAlignment="1">
      <alignment horizontal="center" vertical="center" wrapText="1"/>
    </xf>
    <xf numFmtId="3" fontId="6" fillId="7" borderId="169" xfId="0" applyNumberFormat="1" applyFont="1" applyFill="1" applyBorder="1" applyAlignment="1">
      <alignment horizontal="center" vertical="center" wrapText="1"/>
    </xf>
    <xf numFmtId="3" fontId="3" fillId="7" borderId="288" xfId="0" applyNumberFormat="1" applyFont="1" applyFill="1" applyBorder="1" applyAlignment="1">
      <alignment horizontal="center" vertical="center" wrapText="1"/>
    </xf>
    <xf numFmtId="3" fontId="3" fillId="7" borderId="0" xfId="0" applyNumberFormat="1" applyFont="1" applyFill="1" applyBorder="1" applyAlignment="1">
      <alignment horizontal="center" vertical="center" wrapText="1"/>
    </xf>
    <xf numFmtId="3" fontId="3" fillId="7" borderId="120" xfId="0" applyNumberFormat="1" applyFont="1" applyFill="1" applyBorder="1" applyAlignment="1">
      <alignment horizontal="center" vertical="center" wrapText="1"/>
    </xf>
    <xf numFmtId="3" fontId="3" fillId="7" borderId="166" xfId="0" applyNumberFormat="1" applyFont="1" applyFill="1" applyBorder="1" applyAlignment="1">
      <alignment horizontal="center" vertical="center" wrapText="1"/>
    </xf>
    <xf numFmtId="3" fontId="3" fillId="7" borderId="108" xfId="0" applyNumberFormat="1" applyFont="1" applyFill="1" applyBorder="1" applyAlignment="1">
      <alignment horizontal="center" vertical="center" wrapText="1"/>
    </xf>
    <xf numFmtId="3" fontId="3" fillId="7" borderId="122" xfId="0" applyNumberFormat="1" applyFont="1" applyFill="1" applyBorder="1" applyAlignment="1">
      <alignment horizontal="center" vertical="center" wrapText="1"/>
    </xf>
    <xf numFmtId="0" fontId="3" fillId="2" borderId="116" xfId="0" applyFont="1" applyFill="1" applyBorder="1" applyAlignment="1">
      <alignment horizontal="center" vertical="center" wrapText="1"/>
    </xf>
    <xf numFmtId="0" fontId="3" fillId="2" borderId="115" xfId="0" applyFont="1" applyFill="1" applyBorder="1" applyAlignment="1">
      <alignment horizontal="left" vertical="center" wrapText="1"/>
    </xf>
    <xf numFmtId="0" fontId="6" fillId="0" borderId="123" xfId="0" applyFont="1" applyBorder="1" applyAlignment="1">
      <alignment horizontal="center" vertical="center"/>
    </xf>
    <xf numFmtId="0" fontId="3" fillId="7" borderId="108" xfId="0" applyFont="1" applyFill="1" applyBorder="1" applyAlignment="1">
      <alignment horizontal="center" vertical="center" wrapText="1"/>
    </xf>
    <xf numFmtId="0" fontId="50" fillId="2" borderId="0" xfId="0" applyFont="1" applyFill="1" applyAlignment="1">
      <alignment horizontal="left" vertical="top" wrapText="1"/>
    </xf>
    <xf numFmtId="0" fontId="0" fillId="2" borderId="0" xfId="0" applyFill="1" applyAlignment="1">
      <alignment horizontal="left" vertical="top" wrapText="1"/>
    </xf>
    <xf numFmtId="0" fontId="43" fillId="2" borderId="78" xfId="0" applyFont="1" applyFill="1" applyBorder="1" applyAlignment="1">
      <alignment horizontal="center" vertical="center" wrapText="1"/>
    </xf>
    <xf numFmtId="0" fontId="43" fillId="2" borderId="80" xfId="0" applyFont="1" applyFill="1" applyBorder="1" applyAlignment="1">
      <alignment horizontal="center" vertical="center" wrapText="1"/>
    </xf>
    <xf numFmtId="0" fontId="50" fillId="0" borderId="97" xfId="0" applyFont="1" applyBorder="1" applyAlignment="1">
      <alignment horizontal="left" vertical="center" wrapText="1"/>
    </xf>
    <xf numFmtId="0" fontId="50" fillId="0" borderId="96" xfId="0" applyFont="1" applyBorder="1" applyAlignment="1">
      <alignment horizontal="left" vertical="center" wrapText="1"/>
    </xf>
    <xf numFmtId="0" fontId="43" fillId="2" borderId="82" xfId="0" applyFont="1" applyFill="1" applyBorder="1" applyAlignment="1">
      <alignment horizontal="center" vertical="center" wrapText="1"/>
    </xf>
    <xf numFmtId="0" fontId="50" fillId="0" borderId="2" xfId="0" applyFont="1" applyBorder="1" applyAlignment="1">
      <alignment horizontal="left" vertical="center" wrapText="1"/>
    </xf>
    <xf numFmtId="0" fontId="50" fillId="0" borderId="195" xfId="0" applyFont="1" applyBorder="1" applyAlignment="1">
      <alignment horizontal="left" vertical="center" wrapText="1"/>
    </xf>
    <xf numFmtId="0" fontId="56" fillId="2" borderId="0" xfId="0" applyFont="1" applyFill="1" applyAlignment="1">
      <alignment horizontal="left" vertical="center" wrapText="1"/>
    </xf>
    <xf numFmtId="0" fontId="46" fillId="2" borderId="0" xfId="0" applyFont="1" applyFill="1" applyAlignment="1">
      <alignment horizontal="left" vertical="top" wrapText="1"/>
    </xf>
    <xf numFmtId="0" fontId="56" fillId="0" borderId="0" xfId="0" applyFont="1" applyFill="1" applyBorder="1" applyAlignment="1">
      <alignment horizontal="left" vertical="center" wrapText="1"/>
    </xf>
    <xf numFmtId="0" fontId="50" fillId="0" borderId="0" xfId="0" applyFont="1" applyAlignment="1">
      <alignment horizontal="left" vertical="top" wrapText="1"/>
    </xf>
    <xf numFmtId="0" fontId="50" fillId="0" borderId="1" xfId="0" applyFont="1" applyBorder="1" applyAlignment="1">
      <alignment horizontal="left" vertical="center" wrapText="1"/>
    </xf>
    <xf numFmtId="0" fontId="50" fillId="0" borderId="70" xfId="0" applyFont="1" applyBorder="1" applyAlignment="1">
      <alignment horizontal="left" vertical="center" wrapText="1"/>
    </xf>
    <xf numFmtId="0" fontId="50" fillId="0" borderId="67" xfId="0" applyFont="1" applyBorder="1" applyAlignment="1">
      <alignment horizontal="left" vertical="center" wrapText="1"/>
    </xf>
    <xf numFmtId="0" fontId="50" fillId="0" borderId="0" xfId="0" applyFont="1" applyBorder="1" applyAlignment="1">
      <alignment horizontal="left" vertical="center" wrapText="1"/>
    </xf>
    <xf numFmtId="0" fontId="50" fillId="0" borderId="95" xfId="0" applyFont="1" applyBorder="1" applyAlignment="1">
      <alignment horizontal="left" vertical="center" wrapText="1"/>
    </xf>
    <xf numFmtId="0" fontId="50" fillId="0" borderId="94" xfId="0" applyFont="1" applyBorder="1" applyAlignment="1">
      <alignment horizontal="left" vertical="center" wrapText="1"/>
    </xf>
    <xf numFmtId="3" fontId="21" fillId="7" borderId="88" xfId="0" applyNumberFormat="1" applyFont="1" applyFill="1" applyBorder="1" applyAlignment="1">
      <alignment horizontal="center" vertical="center" wrapText="1"/>
    </xf>
    <xf numFmtId="3" fontId="21" fillId="7" borderId="84" xfId="0" applyNumberFormat="1" applyFont="1" applyFill="1" applyBorder="1" applyAlignment="1">
      <alignment horizontal="center" vertical="center" wrapText="1"/>
    </xf>
    <xf numFmtId="3" fontId="21" fillId="7" borderId="70" xfId="0" applyNumberFormat="1" applyFont="1" applyFill="1" applyBorder="1" applyAlignment="1">
      <alignment horizontal="center" vertical="center" wrapText="1"/>
    </xf>
    <xf numFmtId="3" fontId="21" fillId="7" borderId="90" xfId="0" applyNumberFormat="1" applyFont="1" applyFill="1" applyBorder="1" applyAlignment="1">
      <alignment horizontal="center" vertical="center" wrapText="1"/>
    </xf>
    <xf numFmtId="3" fontId="21" fillId="7" borderId="67" xfId="0" applyNumberFormat="1" applyFont="1" applyFill="1" applyBorder="1" applyAlignment="1">
      <alignment horizontal="center" vertical="center" wrapText="1"/>
    </xf>
    <xf numFmtId="3" fontId="21" fillId="7" borderId="91" xfId="0" applyNumberFormat="1" applyFont="1" applyFill="1" applyBorder="1" applyAlignment="1">
      <alignment horizontal="center" vertical="center" wrapText="1"/>
    </xf>
    <xf numFmtId="0" fontId="18" fillId="0" borderId="3" xfId="0" applyFont="1" applyBorder="1" applyAlignment="1">
      <alignment horizontal="left" vertical="center" wrapText="1"/>
    </xf>
    <xf numFmtId="0" fontId="18" fillId="0" borderId="7" xfId="0" applyFont="1" applyBorder="1" applyAlignment="1">
      <alignment horizontal="left" vertical="center" wrapText="1"/>
    </xf>
    <xf numFmtId="0" fontId="18" fillId="0" borderId="4" xfId="0" applyFont="1" applyBorder="1" applyAlignment="1">
      <alignment horizontal="left" vertical="center" wrapText="1"/>
    </xf>
    <xf numFmtId="0" fontId="50" fillId="2" borderId="0" xfId="0" applyFont="1" applyFill="1" applyBorder="1" applyAlignment="1">
      <alignment horizontal="left" vertical="center" wrapText="1"/>
    </xf>
    <xf numFmtId="0" fontId="50" fillId="2" borderId="67" xfId="0" applyFont="1" applyFill="1" applyBorder="1" applyAlignment="1">
      <alignment horizontal="left" vertical="center" wrapText="1"/>
    </xf>
    <xf numFmtId="0" fontId="21" fillId="7" borderId="86" xfId="0" applyFont="1" applyFill="1" applyBorder="1" applyAlignment="1">
      <alignment horizontal="center" vertical="center" wrapText="1"/>
    </xf>
    <xf numFmtId="0" fontId="21" fillId="7" borderId="89" xfId="0" applyFont="1" applyFill="1" applyBorder="1" applyAlignment="1">
      <alignment horizontal="center" vertical="center" wrapText="1"/>
    </xf>
    <xf numFmtId="0" fontId="21" fillId="7" borderId="92" xfId="0" applyFont="1" applyFill="1" applyBorder="1" applyAlignment="1">
      <alignment horizontal="center" vertical="center" wrapText="1"/>
    </xf>
    <xf numFmtId="0" fontId="21" fillId="7" borderId="74" xfId="0" applyFont="1" applyFill="1" applyBorder="1" applyAlignment="1">
      <alignment horizontal="center" vertical="center" wrapText="1"/>
    </xf>
    <xf numFmtId="0" fontId="21" fillId="7" borderId="93" xfId="0" applyFont="1" applyFill="1" applyBorder="1" applyAlignment="1">
      <alignment horizontal="center" vertical="center"/>
    </xf>
    <xf numFmtId="0" fontId="21" fillId="7" borderId="61" xfId="0" applyFont="1" applyFill="1" applyBorder="1" applyAlignment="1">
      <alignment horizontal="center" vertical="center"/>
    </xf>
    <xf numFmtId="0" fontId="21" fillId="7" borderId="85" xfId="0" applyFont="1" applyFill="1" applyBorder="1" applyAlignment="1">
      <alignment horizontal="center" vertical="center" wrapText="1"/>
    </xf>
    <xf numFmtId="3" fontId="43" fillId="0" borderId="172" xfId="0" applyNumberFormat="1" applyFont="1" applyBorder="1" applyAlignment="1">
      <alignment horizontal="center" vertical="center" wrapText="1"/>
    </xf>
    <xf numFmtId="3" fontId="43" fillId="0" borderId="322" xfId="0" applyNumberFormat="1" applyFont="1" applyBorder="1" applyAlignment="1">
      <alignment horizontal="center" vertical="center" wrapText="1"/>
    </xf>
    <xf numFmtId="3" fontId="43" fillId="0" borderId="173" xfId="0" applyNumberFormat="1" applyFont="1" applyBorder="1" applyAlignment="1">
      <alignment horizontal="center" vertical="center" wrapText="1"/>
    </xf>
    <xf numFmtId="0" fontId="50" fillId="0" borderId="73" xfId="0" applyFont="1" applyBorder="1" applyAlignment="1">
      <alignment horizontal="left" vertical="center" wrapText="1"/>
    </xf>
    <xf numFmtId="0" fontId="50" fillId="0" borderId="75" xfId="0" applyFont="1" applyBorder="1" applyAlignment="1">
      <alignment horizontal="left" vertical="center" wrapText="1"/>
    </xf>
    <xf numFmtId="0" fontId="50" fillId="0" borderId="69" xfId="0" applyFont="1" applyBorder="1" applyAlignment="1">
      <alignment horizontal="left" vertical="center" wrapText="1"/>
    </xf>
    <xf numFmtId="0" fontId="50" fillId="0" borderId="66" xfId="0" applyFont="1" applyBorder="1" applyAlignment="1">
      <alignment horizontal="left" vertical="center" wrapText="1"/>
    </xf>
    <xf numFmtId="0" fontId="53" fillId="7" borderId="74" xfId="0" applyFont="1" applyFill="1" applyBorder="1" applyAlignment="1">
      <alignment horizontal="center" vertical="center" wrapText="1"/>
    </xf>
    <xf numFmtId="0" fontId="46" fillId="2" borderId="3" xfId="0" applyFont="1" applyFill="1" applyBorder="1" applyAlignment="1">
      <alignment horizontal="left" vertical="center" wrapText="1"/>
    </xf>
    <xf numFmtId="0" fontId="46" fillId="2" borderId="7" xfId="0" applyFont="1" applyFill="1" applyBorder="1" applyAlignment="1">
      <alignment horizontal="left" vertical="center" wrapText="1"/>
    </xf>
    <xf numFmtId="0" fontId="46" fillId="2" borderId="87" xfId="0" applyFont="1" applyFill="1" applyBorder="1" applyAlignment="1">
      <alignment horizontal="left" vertical="center" wrapText="1"/>
    </xf>
    <xf numFmtId="0" fontId="46" fillId="2" borderId="181" xfId="0" applyFont="1" applyFill="1" applyBorder="1" applyAlignment="1">
      <alignment horizontal="left" vertical="center" wrapText="1"/>
    </xf>
    <xf numFmtId="3" fontId="43" fillId="0" borderId="175" xfId="0" applyNumberFormat="1" applyFont="1" applyBorder="1" applyAlignment="1">
      <alignment horizontal="center" vertical="center" wrapText="1"/>
    </xf>
    <xf numFmtId="3" fontId="43" fillId="0" borderId="194" xfId="0" applyNumberFormat="1" applyFont="1" applyBorder="1" applyAlignment="1">
      <alignment horizontal="center" vertical="center" wrapText="1"/>
    </xf>
    <xf numFmtId="3" fontId="43" fillId="0" borderId="176" xfId="0" applyNumberFormat="1" applyFont="1" applyBorder="1" applyAlignment="1">
      <alignment horizontal="center" vertical="center" wrapText="1"/>
    </xf>
    <xf numFmtId="0" fontId="21" fillId="2" borderId="0" xfId="0" applyFont="1" applyFill="1" applyAlignment="1">
      <alignment horizontal="center" vertical="center" wrapText="1"/>
    </xf>
    <xf numFmtId="0" fontId="50" fillId="2" borderId="59" xfId="0" applyFont="1" applyFill="1" applyBorder="1" applyAlignment="1">
      <alignment horizontal="left" vertical="center" wrapText="1"/>
    </xf>
    <xf numFmtId="0" fontId="50" fillId="2" borderId="20" xfId="0" applyFont="1" applyFill="1" applyBorder="1" applyAlignment="1">
      <alignment horizontal="left" vertical="center" wrapText="1"/>
    </xf>
    <xf numFmtId="0" fontId="46" fillId="2" borderId="5" xfId="0" applyFont="1" applyFill="1" applyBorder="1" applyAlignment="1">
      <alignment horizontal="left" vertical="center" wrapText="1"/>
    </xf>
    <xf numFmtId="0" fontId="46" fillId="2" borderId="51" xfId="0" applyFont="1" applyFill="1" applyBorder="1" applyAlignment="1">
      <alignment horizontal="left" vertical="center" wrapText="1"/>
    </xf>
    <xf numFmtId="0" fontId="46" fillId="2" borderId="20" xfId="0" applyFont="1" applyFill="1" applyBorder="1" applyAlignment="1">
      <alignment horizontal="left" vertical="center" wrapText="1"/>
    </xf>
    <xf numFmtId="0" fontId="6" fillId="7" borderId="109" xfId="0" applyFont="1" applyFill="1" applyBorder="1" applyAlignment="1">
      <alignment horizontal="center" vertical="center" wrapText="1"/>
    </xf>
    <xf numFmtId="0" fontId="6" fillId="7" borderId="129" xfId="0" applyFont="1" applyFill="1" applyBorder="1" applyAlignment="1">
      <alignment horizontal="center" vertical="center" wrapText="1"/>
    </xf>
    <xf numFmtId="0" fontId="3" fillId="7" borderId="124" xfId="0" applyFont="1" applyFill="1" applyBorder="1" applyAlignment="1">
      <alignment horizontal="center" vertical="center" wrapText="1"/>
    </xf>
    <xf numFmtId="0" fontId="3" fillId="7" borderId="147" xfId="0" applyFont="1" applyFill="1" applyBorder="1" applyAlignment="1">
      <alignment horizontal="center" vertical="center" wrapText="1"/>
    </xf>
    <xf numFmtId="0" fontId="6" fillId="7" borderId="122" xfId="0" applyFont="1" applyFill="1" applyBorder="1" applyAlignment="1">
      <alignment horizontal="center" vertical="center" wrapText="1"/>
    </xf>
    <xf numFmtId="0" fontId="6" fillId="7" borderId="154" xfId="0" applyFont="1" applyFill="1" applyBorder="1" applyAlignment="1">
      <alignment horizontal="center" vertical="center" wrapText="1"/>
    </xf>
    <xf numFmtId="3" fontId="3" fillId="7" borderId="224" xfId="0" applyNumberFormat="1" applyFont="1" applyFill="1" applyBorder="1" applyAlignment="1">
      <alignment horizontal="center" vertical="center" wrapText="1"/>
    </xf>
    <xf numFmtId="3" fontId="3" fillId="7" borderId="225" xfId="0" applyNumberFormat="1" applyFont="1" applyFill="1" applyBorder="1" applyAlignment="1">
      <alignment horizontal="center" vertical="center" wrapText="1"/>
    </xf>
    <xf numFmtId="0" fontId="48" fillId="2" borderId="0" xfId="0" applyFont="1" applyFill="1" applyAlignment="1">
      <alignment horizontal="left" vertical="center" wrapText="1"/>
    </xf>
    <xf numFmtId="0" fontId="3" fillId="2" borderId="0" xfId="0" applyFont="1" applyFill="1" applyAlignment="1">
      <alignment horizontal="left" vertical="top" wrapText="1"/>
    </xf>
    <xf numFmtId="0" fontId="3" fillId="2" borderId="0" xfId="0" applyFont="1" applyFill="1" applyAlignment="1">
      <alignment horizontal="left" vertical="top"/>
    </xf>
    <xf numFmtId="0" fontId="3" fillId="7" borderId="150" xfId="0" applyFont="1" applyFill="1" applyBorder="1" applyAlignment="1">
      <alignment horizontal="center" vertical="center" wrapText="1"/>
    </xf>
    <xf numFmtId="0" fontId="3" fillId="7" borderId="145" xfId="0" applyFont="1" applyFill="1" applyBorder="1" applyAlignment="1">
      <alignment horizontal="center" vertical="center" wrapText="1"/>
    </xf>
    <xf numFmtId="0" fontId="3" fillId="7" borderId="151" xfId="0" applyFont="1" applyFill="1" applyBorder="1" applyAlignment="1">
      <alignment horizontal="center" vertical="center" wrapText="1"/>
    </xf>
    <xf numFmtId="0" fontId="5" fillId="7" borderId="161" xfId="0" applyFont="1" applyFill="1" applyBorder="1" applyAlignment="1">
      <alignment horizontal="center" vertical="center" wrapText="1"/>
    </xf>
    <xf numFmtId="0" fontId="5" fillId="7" borderId="112" xfId="0" applyFont="1" applyFill="1" applyBorder="1" applyAlignment="1">
      <alignment horizontal="center" vertical="center" wrapText="1"/>
    </xf>
    <xf numFmtId="0" fontId="5" fillId="7" borderId="149" xfId="0" applyFont="1" applyFill="1" applyBorder="1" applyAlignment="1">
      <alignment horizontal="center" vertical="center" wrapText="1"/>
    </xf>
    <xf numFmtId="0" fontId="5" fillId="7" borderId="167" xfId="0" applyFont="1" applyFill="1" applyBorder="1" applyAlignment="1">
      <alignment horizontal="center" vertical="center" wrapText="1"/>
    </xf>
    <xf numFmtId="0" fontId="5" fillId="7" borderId="165" xfId="0" applyFont="1" applyFill="1" applyBorder="1" applyAlignment="1">
      <alignment horizontal="center" vertical="center" wrapText="1"/>
    </xf>
    <xf numFmtId="0" fontId="5" fillId="7" borderId="209" xfId="0" applyFont="1" applyFill="1" applyBorder="1" applyAlignment="1">
      <alignment horizontal="center" vertical="center" wrapText="1"/>
    </xf>
    <xf numFmtId="0" fontId="5" fillId="7" borderId="254" xfId="0" applyFont="1" applyFill="1" applyBorder="1" applyAlignment="1">
      <alignment horizontal="center" vertical="center" wrapText="1"/>
    </xf>
    <xf numFmtId="0" fontId="5" fillId="7" borderId="255" xfId="0" applyFont="1" applyFill="1" applyBorder="1" applyAlignment="1">
      <alignment horizontal="center" vertical="center" wrapText="1"/>
    </xf>
    <xf numFmtId="0" fontId="5" fillId="7" borderId="256" xfId="0" applyFont="1" applyFill="1" applyBorder="1" applyAlignment="1">
      <alignment horizontal="center" vertical="center" wrapText="1"/>
    </xf>
    <xf numFmtId="3" fontId="7" fillId="7" borderId="198" xfId="0" applyNumberFormat="1" applyFont="1" applyFill="1" applyBorder="1" applyAlignment="1">
      <alignment horizontal="center" vertical="center" wrapText="1"/>
    </xf>
    <xf numFmtId="3" fontId="7" fillId="7" borderId="213" xfId="0" applyNumberFormat="1" applyFont="1" applyFill="1" applyBorder="1" applyAlignment="1">
      <alignment horizontal="center" vertical="center" wrapText="1"/>
    </xf>
    <xf numFmtId="3" fontId="7" fillId="7" borderId="199" xfId="0" applyNumberFormat="1" applyFont="1" applyFill="1" applyBorder="1" applyAlignment="1">
      <alignment horizontal="center" vertical="center" wrapText="1"/>
    </xf>
    <xf numFmtId="3" fontId="7" fillId="7" borderId="200" xfId="0" applyNumberFormat="1" applyFont="1" applyFill="1" applyBorder="1" applyAlignment="1">
      <alignment horizontal="center" vertical="center" wrapText="1"/>
    </xf>
    <xf numFmtId="3" fontId="7" fillId="7" borderId="104" xfId="0" applyNumberFormat="1" applyFont="1" applyFill="1" applyBorder="1" applyAlignment="1">
      <alignment horizontal="center" vertical="center" wrapText="1"/>
    </xf>
    <xf numFmtId="3" fontId="10" fillId="7" borderId="104" xfId="0" applyNumberFormat="1" applyFont="1" applyFill="1" applyBorder="1" applyAlignment="1">
      <alignment horizontal="center" vertical="center" wrapText="1"/>
    </xf>
    <xf numFmtId="3" fontId="11" fillId="7" borderId="201" xfId="0" applyNumberFormat="1" applyFont="1" applyFill="1" applyBorder="1" applyAlignment="1">
      <alignment horizontal="center" vertical="center" wrapText="1"/>
    </xf>
    <xf numFmtId="0" fontId="41" fillId="2" borderId="0" xfId="0" applyFont="1" applyFill="1" applyAlignment="1">
      <alignment horizontal="left" vertical="center" wrapText="1"/>
    </xf>
    <xf numFmtId="0" fontId="39" fillId="2" borderId="0" xfId="0" applyFont="1" applyFill="1" applyAlignment="1">
      <alignment horizontal="left" vertical="top" wrapText="1"/>
    </xf>
    <xf numFmtId="0" fontId="39" fillId="2" borderId="0" xfId="0" applyFont="1" applyFill="1" applyAlignment="1">
      <alignment horizontal="left" vertical="top"/>
    </xf>
    <xf numFmtId="3" fontId="57" fillId="7" borderId="150" xfId="0" applyNumberFormat="1" applyFont="1" applyFill="1" applyBorder="1" applyAlignment="1">
      <alignment horizontal="center" vertical="center" wrapText="1"/>
    </xf>
    <xf numFmtId="3" fontId="22" fillId="7" borderId="159" xfId="0" applyNumberFormat="1" applyFont="1" applyFill="1" applyBorder="1" applyAlignment="1">
      <alignment horizontal="center" vertical="center" wrapText="1"/>
    </xf>
    <xf numFmtId="3" fontId="22" fillId="7" borderId="148" xfId="0" applyNumberFormat="1" applyFont="1" applyFill="1" applyBorder="1" applyAlignment="1">
      <alignment horizontal="center" vertical="center" wrapText="1"/>
    </xf>
    <xf numFmtId="3" fontId="57" fillId="7" borderId="104" xfId="0" applyNumberFormat="1" applyFont="1" applyFill="1" applyBorder="1" applyAlignment="1">
      <alignment horizontal="center" vertical="center" wrapText="1"/>
    </xf>
    <xf numFmtId="0" fontId="6" fillId="2" borderId="261" xfId="0" applyFont="1" applyFill="1" applyBorder="1" applyAlignment="1">
      <alignment horizontal="left" vertical="center" wrapText="1"/>
    </xf>
    <xf numFmtId="0" fontId="6" fillId="2" borderId="262" xfId="0" applyFont="1" applyFill="1" applyBorder="1" applyAlignment="1">
      <alignment horizontal="left" vertical="center" wrapText="1"/>
    </xf>
    <xf numFmtId="0" fontId="6" fillId="2" borderId="211" xfId="0" applyFont="1" applyFill="1" applyBorder="1" applyAlignment="1">
      <alignment horizontal="left" vertical="center" wrapText="1"/>
    </xf>
    <xf numFmtId="0" fontId="6" fillId="2" borderId="258" xfId="0" applyFont="1" applyFill="1" applyBorder="1" applyAlignment="1">
      <alignment horizontal="left" vertical="center" wrapText="1"/>
    </xf>
    <xf numFmtId="3" fontId="58" fillId="7" borderId="131" xfId="0" applyNumberFormat="1" applyFont="1" applyFill="1" applyBorder="1" applyAlignment="1">
      <alignment horizontal="center" vertical="center" wrapText="1"/>
    </xf>
    <xf numFmtId="0" fontId="50" fillId="7" borderId="198" xfId="0" applyFont="1" applyFill="1" applyBorder="1" applyAlignment="1">
      <alignment horizontal="center" vertical="center" wrapText="1"/>
    </xf>
    <xf numFmtId="0" fontId="50" fillId="7" borderId="200" xfId="0" applyFont="1" applyFill="1" applyBorder="1" applyAlignment="1">
      <alignment horizontal="center" vertical="center" wrapText="1"/>
    </xf>
    <xf numFmtId="0" fontId="50" fillId="7" borderId="202" xfId="0" applyFont="1" applyFill="1" applyBorder="1" applyAlignment="1">
      <alignment horizontal="center" vertical="center" wrapText="1"/>
    </xf>
    <xf numFmtId="0" fontId="50" fillId="7" borderId="248" xfId="0" applyFont="1" applyFill="1" applyBorder="1" applyAlignment="1">
      <alignment horizontal="left" vertical="center" wrapText="1"/>
    </xf>
    <xf numFmtId="0" fontId="50" fillId="7" borderId="257" xfId="0" applyFont="1" applyFill="1" applyBorder="1" applyAlignment="1">
      <alignment horizontal="left" vertical="center" wrapText="1"/>
    </xf>
    <xf numFmtId="0" fontId="50" fillId="7" borderId="113" xfId="0" applyFont="1" applyFill="1" applyBorder="1" applyAlignment="1">
      <alignment horizontal="left" vertical="center" wrapText="1"/>
    </xf>
    <xf numFmtId="0" fontId="50" fillId="7" borderId="120" xfId="0" applyFont="1" applyFill="1" applyBorder="1" applyAlignment="1">
      <alignment horizontal="left" vertical="center" wrapText="1"/>
    </xf>
    <xf numFmtId="0" fontId="50" fillId="7" borderId="265" xfId="0" applyFont="1" applyFill="1" applyBorder="1" applyAlignment="1">
      <alignment horizontal="left" vertical="center" wrapText="1"/>
    </xf>
    <xf numFmtId="0" fontId="50" fillId="7" borderId="266" xfId="0" applyFont="1" applyFill="1" applyBorder="1" applyAlignment="1">
      <alignment horizontal="left" vertical="center" wrapText="1"/>
    </xf>
    <xf numFmtId="0" fontId="47" fillId="7" borderId="249" xfId="0" applyFont="1" applyFill="1" applyBorder="1" applyAlignment="1">
      <alignment horizontal="center" vertical="center" wrapText="1"/>
    </xf>
    <xf numFmtId="0" fontId="47" fillId="7" borderId="152" xfId="0" applyFont="1" applyFill="1" applyBorder="1" applyAlignment="1">
      <alignment horizontal="center" vertical="center" wrapText="1"/>
    </xf>
    <xf numFmtId="0" fontId="47" fillId="7" borderId="267" xfId="0" applyFont="1" applyFill="1" applyBorder="1" applyAlignment="1">
      <alignment horizontal="center" vertical="center" wrapText="1"/>
    </xf>
    <xf numFmtId="0" fontId="47" fillId="7" borderId="270" xfId="0" applyFont="1" applyFill="1" applyBorder="1" applyAlignment="1">
      <alignment horizontal="center" vertical="center" wrapText="1"/>
    </xf>
    <xf numFmtId="0" fontId="47" fillId="7" borderId="165" xfId="0" applyFont="1" applyFill="1" applyBorder="1" applyAlignment="1">
      <alignment horizontal="center" vertical="center" wrapText="1"/>
    </xf>
    <xf numFmtId="0" fontId="47" fillId="7" borderId="272" xfId="0" applyFont="1" applyFill="1" applyBorder="1" applyAlignment="1">
      <alignment horizontal="center" vertical="center" wrapText="1"/>
    </xf>
    <xf numFmtId="3" fontId="57" fillId="7" borderId="145" xfId="0" applyNumberFormat="1" applyFont="1" applyFill="1" applyBorder="1" applyAlignment="1">
      <alignment horizontal="center" vertical="center" wrapText="1"/>
    </xf>
    <xf numFmtId="3" fontId="22" fillId="7" borderId="104" xfId="0" applyNumberFormat="1" applyFont="1" applyFill="1" applyBorder="1" applyAlignment="1">
      <alignment horizontal="center" vertical="center" wrapText="1"/>
    </xf>
    <xf numFmtId="3" fontId="22" fillId="7" borderId="145" xfId="0" applyNumberFormat="1" applyFont="1" applyFill="1" applyBorder="1" applyAlignment="1">
      <alignment horizontal="center" vertical="center" wrapText="1"/>
    </xf>
    <xf numFmtId="3" fontId="45" fillId="0" borderId="335" xfId="0" applyNumberFormat="1" applyFont="1" applyBorder="1" applyAlignment="1">
      <alignment horizontal="center" vertical="center" wrapText="1"/>
    </xf>
    <xf numFmtId="3" fontId="45" fillId="0" borderId="320" xfId="0" applyNumberFormat="1" applyFont="1" applyBorder="1" applyAlignment="1">
      <alignment horizontal="center" vertical="center" wrapText="1"/>
    </xf>
    <xf numFmtId="0" fontId="48" fillId="0" borderId="3" xfId="0" applyFont="1" applyBorder="1" applyAlignment="1">
      <alignment horizontal="left" vertical="center" wrapText="1"/>
    </xf>
    <xf numFmtId="0" fontId="48" fillId="0" borderId="7" xfId="0" applyFont="1" applyBorder="1" applyAlignment="1">
      <alignment horizontal="left" vertical="center" wrapText="1"/>
    </xf>
    <xf numFmtId="0" fontId="45" fillId="0" borderId="222" xfId="0" applyFont="1" applyFill="1" applyBorder="1" applyAlignment="1">
      <alignment horizontal="center" vertical="center" wrapText="1"/>
    </xf>
    <xf numFmtId="0" fontId="45" fillId="0" borderId="223" xfId="0" applyFont="1" applyFill="1" applyBorder="1" applyAlignment="1">
      <alignment horizontal="center" vertical="center" wrapText="1"/>
    </xf>
    <xf numFmtId="3" fontId="45" fillId="0" borderId="309" xfId="0" applyNumberFormat="1" applyFont="1" applyFill="1" applyBorder="1" applyAlignment="1">
      <alignment horizontal="center" vertical="center" wrapText="1"/>
    </xf>
    <xf numFmtId="3" fontId="45" fillId="0" borderId="328" xfId="0" applyNumberFormat="1" applyFont="1" applyFill="1" applyBorder="1" applyAlignment="1">
      <alignment horizontal="center" vertical="center" wrapText="1"/>
    </xf>
    <xf numFmtId="3" fontId="45" fillId="0" borderId="351" xfId="0" applyNumberFormat="1" applyFont="1" applyFill="1" applyBorder="1" applyAlignment="1">
      <alignment horizontal="center" vertical="center" wrapText="1"/>
    </xf>
    <xf numFmtId="3" fontId="45" fillId="0" borderId="352" xfId="0" applyNumberFormat="1" applyFont="1" applyFill="1" applyBorder="1" applyAlignment="1">
      <alignment horizontal="center" vertical="center" wrapText="1"/>
    </xf>
    <xf numFmtId="3" fontId="45" fillId="0" borderId="318" xfId="0" applyNumberFormat="1" applyFont="1" applyFill="1" applyBorder="1" applyAlignment="1">
      <alignment horizontal="center" vertical="center" wrapText="1"/>
    </xf>
    <xf numFmtId="3" fontId="45" fillId="0" borderId="319" xfId="0" applyNumberFormat="1" applyFont="1" applyFill="1" applyBorder="1" applyAlignment="1">
      <alignment horizontal="center" vertical="center" wrapText="1"/>
    </xf>
    <xf numFmtId="3" fontId="45" fillId="0" borderId="378" xfId="0" applyNumberFormat="1" applyFont="1" applyFill="1" applyBorder="1" applyAlignment="1">
      <alignment horizontal="center" vertical="center" wrapText="1"/>
    </xf>
    <xf numFmtId="0" fontId="45" fillId="0" borderId="113" xfId="0" applyFont="1" applyFill="1" applyBorder="1" applyAlignment="1">
      <alignment horizontal="left" vertical="center" wrapText="1"/>
    </xf>
    <xf numFmtId="0" fontId="45" fillId="0" borderId="59" xfId="0" applyFont="1" applyFill="1" applyBorder="1" applyAlignment="1">
      <alignment horizontal="left" vertical="center" wrapText="1"/>
    </xf>
    <xf numFmtId="0" fontId="48" fillId="0" borderId="4" xfId="0" applyFont="1" applyBorder="1" applyAlignment="1">
      <alignment horizontal="left" vertical="center" wrapText="1"/>
    </xf>
    <xf numFmtId="0" fontId="45" fillId="0" borderId="153" xfId="0" applyFont="1" applyBorder="1" applyAlignment="1">
      <alignment horizontal="center" vertical="center" wrapText="1"/>
    </xf>
    <xf numFmtId="0" fontId="45" fillId="0" borderId="145" xfId="0" applyFont="1" applyBorder="1" applyAlignment="1">
      <alignment horizontal="center" vertical="center" wrapText="1"/>
    </xf>
    <xf numFmtId="0" fontId="3" fillId="0" borderId="111" xfId="0" applyFont="1" applyBorder="1" applyAlignment="1">
      <alignment horizontal="left" vertical="center" wrapText="1"/>
    </xf>
    <xf numFmtId="0" fontId="3" fillId="0" borderId="104" xfId="0" applyFont="1" applyBorder="1" applyAlignment="1">
      <alignment horizontal="left" vertical="center" wrapText="1"/>
    </xf>
    <xf numFmtId="0" fontId="45" fillId="0" borderId="248" xfId="0" applyFont="1" applyBorder="1" applyAlignment="1">
      <alignment horizontal="left" vertical="center" wrapText="1"/>
    </xf>
    <xf numFmtId="0" fontId="45" fillId="0" borderId="113" xfId="0" applyFont="1" applyBorder="1" applyAlignment="1">
      <alignment horizontal="left" vertical="center" wrapText="1"/>
    </xf>
    <xf numFmtId="0" fontId="45" fillId="0" borderId="170" xfId="0" applyFont="1" applyBorder="1" applyAlignment="1">
      <alignment horizontal="center" vertical="center" wrapText="1"/>
    </xf>
    <xf numFmtId="0" fontId="3" fillId="0" borderId="214" xfId="0" applyFont="1" applyBorder="1" applyAlignment="1">
      <alignment horizontal="left" vertical="center" wrapText="1"/>
    </xf>
    <xf numFmtId="3" fontId="45" fillId="4" borderId="173" xfId="0" applyNumberFormat="1" applyFont="1" applyFill="1" applyBorder="1" applyAlignment="1">
      <alignment horizontal="center" vertical="center" wrapText="1"/>
    </xf>
    <xf numFmtId="3" fontId="45" fillId="4" borderId="174" xfId="0" applyNumberFormat="1" applyFont="1" applyFill="1" applyBorder="1" applyAlignment="1">
      <alignment horizontal="center" vertical="center" wrapText="1"/>
    </xf>
    <xf numFmtId="0" fontId="45" fillId="4" borderId="105" xfId="0" applyFont="1" applyFill="1" applyBorder="1" applyAlignment="1">
      <alignment horizontal="center" vertical="center" wrapText="1"/>
    </xf>
    <xf numFmtId="0" fontId="45" fillId="4" borderId="110" xfId="0" applyFont="1" applyFill="1" applyBorder="1" applyAlignment="1">
      <alignment horizontal="center" vertical="center" wrapText="1"/>
    </xf>
    <xf numFmtId="0" fontId="45" fillId="4" borderId="157" xfId="0" applyFont="1" applyFill="1" applyBorder="1" applyAlignment="1">
      <alignment horizontal="center" vertical="center" wrapText="1"/>
    </xf>
    <xf numFmtId="0" fontId="45" fillId="4" borderId="113" xfId="0" applyFont="1" applyFill="1" applyBorder="1" applyAlignment="1">
      <alignment horizontal="center" vertical="center" wrapText="1"/>
    </xf>
    <xf numFmtId="0" fontId="45" fillId="4" borderId="101" xfId="0" applyFont="1" applyFill="1" applyBorder="1" applyAlignment="1">
      <alignment horizontal="center" vertical="center" wrapText="1"/>
    </xf>
    <xf numFmtId="0" fontId="45" fillId="4" borderId="99" xfId="0" applyFont="1" applyFill="1" applyBorder="1" applyAlignment="1">
      <alignment horizontal="center" vertical="center" wrapText="1"/>
    </xf>
    <xf numFmtId="0" fontId="45" fillId="4" borderId="5" xfId="0" applyFont="1" applyFill="1" applyBorder="1" applyAlignment="1">
      <alignment horizontal="center" vertical="center" wrapText="1"/>
    </xf>
    <xf numFmtId="0" fontId="45" fillId="4" borderId="296" xfId="0" applyFont="1" applyFill="1" applyBorder="1" applyAlignment="1">
      <alignment horizontal="center" vertical="center" wrapText="1"/>
    </xf>
    <xf numFmtId="0" fontId="45" fillId="4" borderId="297" xfId="0" applyFont="1" applyFill="1" applyBorder="1" applyAlignment="1">
      <alignment horizontal="center" vertical="center" wrapText="1"/>
    </xf>
    <xf numFmtId="0" fontId="45" fillId="4" borderId="6" xfId="0" applyFont="1" applyFill="1" applyBorder="1" applyAlignment="1">
      <alignment horizontal="center" vertical="center" wrapText="1"/>
    </xf>
    <xf numFmtId="3" fontId="45" fillId="2" borderId="190" xfId="0" applyNumberFormat="1" applyFont="1" applyFill="1" applyBorder="1" applyAlignment="1">
      <alignment horizontal="center" vertical="center" wrapText="1"/>
    </xf>
    <xf numFmtId="3" fontId="45" fillId="2" borderId="191" xfId="0" applyNumberFormat="1" applyFont="1" applyFill="1" applyBorder="1" applyAlignment="1">
      <alignment horizontal="center" vertical="center" wrapText="1"/>
    </xf>
    <xf numFmtId="0" fontId="45" fillId="2" borderId="251" xfId="0" applyFont="1" applyFill="1" applyBorder="1" applyAlignment="1">
      <alignment horizontal="center" vertical="center" wrapText="1"/>
    </xf>
    <xf numFmtId="0" fontId="45" fillId="2" borderId="188" xfId="0" applyFont="1" applyFill="1" applyBorder="1" applyAlignment="1">
      <alignment horizontal="left" vertical="center" wrapText="1"/>
    </xf>
    <xf numFmtId="3" fontId="45" fillId="2" borderId="188" xfId="0" applyNumberFormat="1" applyFont="1" applyFill="1" applyBorder="1" applyAlignment="1">
      <alignment horizontal="center" vertical="center" wrapText="1"/>
    </xf>
    <xf numFmtId="3" fontId="45" fillId="2" borderId="189" xfId="0" applyNumberFormat="1" applyFont="1" applyFill="1" applyBorder="1" applyAlignment="1">
      <alignment horizontal="center" vertical="center" wrapText="1"/>
    </xf>
    <xf numFmtId="3" fontId="45" fillId="0" borderId="369" xfId="0" applyNumberFormat="1" applyFont="1" applyFill="1" applyBorder="1" applyAlignment="1">
      <alignment horizontal="center" vertical="center" wrapText="1"/>
    </xf>
    <xf numFmtId="0" fontId="45" fillId="0" borderId="188" xfId="0" applyFont="1" applyBorder="1" applyAlignment="1">
      <alignment horizontal="left" vertical="center" wrapText="1"/>
    </xf>
    <xf numFmtId="0" fontId="45" fillId="7" borderId="157" xfId="0" applyFont="1" applyFill="1" applyBorder="1" applyAlignment="1">
      <alignment horizontal="center" vertical="center" wrapText="1"/>
    </xf>
    <xf numFmtId="0" fontId="45" fillId="7" borderId="113" xfId="0" applyFont="1" applyFill="1" applyBorder="1" applyAlignment="1">
      <alignment horizontal="center" vertical="center" wrapText="1"/>
    </xf>
    <xf numFmtId="0" fontId="45" fillId="7" borderId="119" xfId="0" applyFont="1" applyFill="1" applyBorder="1" applyAlignment="1">
      <alignment horizontal="center" vertical="center" wrapText="1"/>
    </xf>
    <xf numFmtId="0" fontId="45" fillId="2" borderId="347" xfId="0" applyFont="1" applyFill="1" applyBorder="1" applyAlignment="1">
      <alignment horizontal="center" vertical="center" wrapText="1"/>
    </xf>
    <xf numFmtId="0" fontId="45" fillId="2" borderId="264" xfId="0" applyFont="1" applyFill="1" applyBorder="1" applyAlignment="1">
      <alignment horizontal="left" vertical="center" wrapText="1"/>
    </xf>
    <xf numFmtId="0" fontId="45" fillId="7" borderId="105" xfId="0" applyFont="1" applyFill="1" applyBorder="1" applyAlignment="1">
      <alignment horizontal="center" vertical="center" wrapText="1"/>
    </xf>
    <xf numFmtId="0" fontId="45" fillId="7" borderId="121" xfId="0" applyFont="1" applyFill="1" applyBorder="1" applyAlignment="1">
      <alignment horizontal="center" vertical="center" wrapText="1"/>
    </xf>
    <xf numFmtId="0" fontId="45" fillId="7" borderId="110" xfId="0" applyFont="1" applyFill="1" applyBorder="1" applyAlignment="1">
      <alignment horizontal="center" vertical="center" wrapText="1"/>
    </xf>
    <xf numFmtId="0" fontId="45" fillId="7" borderId="118" xfId="0" applyFont="1" applyFill="1" applyBorder="1" applyAlignment="1">
      <alignment horizontal="center" vertical="center" wrapText="1"/>
    </xf>
    <xf numFmtId="3" fontId="45" fillId="7" borderId="308" xfId="0" applyNumberFormat="1" applyFont="1" applyFill="1" applyBorder="1" applyAlignment="1">
      <alignment horizontal="center" vertical="center" wrapText="1"/>
    </xf>
    <xf numFmtId="3" fontId="45" fillId="7" borderId="306" xfId="0" applyNumberFormat="1" applyFont="1" applyFill="1" applyBorder="1" applyAlignment="1">
      <alignment horizontal="center" vertical="center" wrapText="1"/>
    </xf>
    <xf numFmtId="0" fontId="45" fillId="7" borderId="204" xfId="0" applyFont="1" applyFill="1" applyBorder="1" applyAlignment="1">
      <alignment horizontal="center" vertical="center" wrapText="1"/>
    </xf>
    <xf numFmtId="0" fontId="45" fillId="7" borderId="205" xfId="0" applyFont="1" applyFill="1" applyBorder="1" applyAlignment="1">
      <alignment horizontal="center" vertical="center" wrapText="1"/>
    </xf>
    <xf numFmtId="0" fontId="45" fillId="7" borderId="206" xfId="0" applyFont="1" applyFill="1" applyBorder="1" applyAlignment="1">
      <alignment horizontal="center" vertical="center" wrapText="1"/>
    </xf>
    <xf numFmtId="0" fontId="45" fillId="7" borderId="248" xfId="0" applyFont="1" applyFill="1" applyBorder="1" applyAlignment="1">
      <alignment horizontal="center" vertical="center" wrapText="1"/>
    </xf>
    <xf numFmtId="0" fontId="45" fillId="7" borderId="265" xfId="0" applyFont="1" applyFill="1" applyBorder="1" applyAlignment="1">
      <alignment horizontal="center" vertical="center" wrapText="1"/>
    </xf>
    <xf numFmtId="0" fontId="45" fillId="2" borderId="365" xfId="0" applyFont="1" applyFill="1" applyBorder="1" applyAlignment="1">
      <alignment horizontal="center" vertical="center" wrapText="1"/>
    </xf>
    <xf numFmtId="0" fontId="45" fillId="2" borderId="366" xfId="0" applyFont="1" applyFill="1" applyBorder="1" applyAlignment="1">
      <alignment horizontal="center" vertical="center" wrapText="1"/>
    </xf>
    <xf numFmtId="0" fontId="45" fillId="2" borderId="292" xfId="0" applyFont="1" applyFill="1" applyBorder="1" applyAlignment="1">
      <alignment horizontal="center" vertical="center" wrapText="1"/>
    </xf>
    <xf numFmtId="0" fontId="45" fillId="2" borderId="367" xfId="0" applyFont="1" applyFill="1" applyBorder="1" applyAlignment="1">
      <alignment horizontal="left" vertical="center" wrapText="1"/>
    </xf>
    <xf numFmtId="0" fontId="45" fillId="2" borderId="311" xfId="0" applyFont="1" applyFill="1" applyBorder="1" applyAlignment="1">
      <alignment horizontal="left" vertical="center" wrapText="1"/>
    </xf>
    <xf numFmtId="3" fontId="45" fillId="2" borderId="319" xfId="0" applyNumberFormat="1" applyFont="1" applyFill="1" applyBorder="1" applyAlignment="1">
      <alignment horizontal="center" vertical="center" wrapText="1"/>
    </xf>
    <xf numFmtId="3" fontId="45" fillId="2" borderId="335" xfId="0" applyNumberFormat="1" applyFont="1" applyFill="1" applyBorder="1" applyAlignment="1">
      <alignment horizontal="center" vertical="center" wrapText="1"/>
    </xf>
    <xf numFmtId="3" fontId="45" fillId="2" borderId="320" xfId="0" applyNumberFormat="1" applyFont="1" applyFill="1" applyBorder="1" applyAlignment="1">
      <alignment horizontal="center" vertical="center" wrapText="1"/>
    </xf>
    <xf numFmtId="0" fontId="45" fillId="2" borderId="145" xfId="0" applyFont="1" applyFill="1" applyBorder="1" applyAlignment="1">
      <alignment horizontal="center" vertical="center" wrapText="1"/>
    </xf>
    <xf numFmtId="0" fontId="45" fillId="2" borderId="104" xfId="0" applyFont="1" applyFill="1" applyBorder="1" applyAlignment="1">
      <alignment horizontal="left" vertical="center" wrapText="1"/>
    </xf>
    <xf numFmtId="0" fontId="45" fillId="0" borderId="104" xfId="0" applyFont="1" applyBorder="1" applyAlignment="1">
      <alignment horizontal="left" vertical="center" wrapText="1"/>
    </xf>
    <xf numFmtId="3" fontId="45" fillId="7" borderId="87" xfId="0" applyNumberFormat="1" applyFont="1" applyFill="1" applyBorder="1" applyAlignment="1">
      <alignment horizontal="center" vertical="center" wrapText="1"/>
    </xf>
    <xf numFmtId="3" fontId="45" fillId="7" borderId="181" xfId="0" applyNumberFormat="1" applyFont="1" applyFill="1" applyBorder="1" applyAlignment="1">
      <alignment horizontal="center" vertical="center" wrapText="1"/>
    </xf>
    <xf numFmtId="0" fontId="45" fillId="7" borderId="199" xfId="0" applyFont="1" applyFill="1" applyBorder="1" applyAlignment="1">
      <alignment horizontal="center" vertical="center" wrapText="1"/>
    </xf>
    <xf numFmtId="0" fontId="45" fillId="7" borderId="201" xfId="0" applyFont="1" applyFill="1" applyBorder="1" applyAlignment="1">
      <alignment horizontal="center" vertical="center" wrapText="1"/>
    </xf>
    <xf numFmtId="0" fontId="45" fillId="7" borderId="375" xfId="0" applyFont="1" applyFill="1" applyBorder="1" applyAlignment="1">
      <alignment horizontal="center" vertical="center" wrapText="1"/>
    </xf>
    <xf numFmtId="0" fontId="45" fillId="7" borderId="377" xfId="0" applyFont="1" applyFill="1" applyBorder="1" applyAlignment="1">
      <alignment horizontal="center" vertical="center" wrapText="1"/>
    </xf>
    <xf numFmtId="0" fontId="45" fillId="7" borderId="161" xfId="0" applyFont="1" applyFill="1" applyBorder="1" applyAlignment="1">
      <alignment horizontal="center" vertical="center" wrapText="1"/>
    </xf>
    <xf numFmtId="0" fontId="45" fillId="7" borderId="112" xfId="0" applyFont="1" applyFill="1" applyBorder="1" applyAlignment="1">
      <alignment horizontal="center" vertical="center" wrapText="1"/>
    </xf>
    <xf numFmtId="0" fontId="45" fillId="7" borderId="286" xfId="0" applyFont="1" applyFill="1" applyBorder="1" applyAlignment="1">
      <alignment horizontal="center" vertical="center" wrapText="1"/>
    </xf>
    <xf numFmtId="0" fontId="45" fillId="7" borderId="149" xfId="0" applyFont="1" applyFill="1" applyBorder="1" applyAlignment="1">
      <alignment horizontal="center" vertical="center" wrapText="1"/>
    </xf>
    <xf numFmtId="0" fontId="45" fillId="7" borderId="159" xfId="0" applyFont="1" applyFill="1" applyBorder="1" applyAlignment="1">
      <alignment horizontal="center" vertical="center" wrapText="1"/>
    </xf>
    <xf numFmtId="0" fontId="45" fillId="7" borderId="104" xfId="0" applyFont="1" applyFill="1" applyBorder="1" applyAlignment="1">
      <alignment horizontal="center" vertical="center" wrapText="1"/>
    </xf>
    <xf numFmtId="0" fontId="45" fillId="7" borderId="115" xfId="0" applyFont="1" applyFill="1" applyBorder="1" applyAlignment="1">
      <alignment horizontal="center" vertical="center" wrapText="1"/>
    </xf>
    <xf numFmtId="0" fontId="45" fillId="7" borderId="130" xfId="0" applyFont="1" applyFill="1" applyBorder="1" applyAlignment="1">
      <alignment horizontal="center" vertical="center" wrapText="1"/>
    </xf>
    <xf numFmtId="0" fontId="45" fillId="7" borderId="150" xfId="0" applyFont="1" applyFill="1" applyBorder="1" applyAlignment="1">
      <alignment horizontal="center" vertical="center" wrapText="1"/>
    </xf>
    <xf numFmtId="0" fontId="45" fillId="7" borderId="145" xfId="0" applyFont="1" applyFill="1" applyBorder="1" applyAlignment="1">
      <alignment horizontal="center" vertical="center" wrapText="1"/>
    </xf>
    <xf numFmtId="0" fontId="45" fillId="7" borderId="170" xfId="0" applyFont="1" applyFill="1" applyBorder="1" applyAlignment="1">
      <alignment horizontal="center" vertical="center" wrapText="1"/>
    </xf>
    <xf numFmtId="0" fontId="45" fillId="7" borderId="151" xfId="0" applyFont="1" applyFill="1" applyBorder="1" applyAlignment="1">
      <alignment horizontal="center" vertical="center" wrapText="1"/>
    </xf>
    <xf numFmtId="0" fontId="45" fillId="7" borderId="198" xfId="0" applyFont="1" applyFill="1" applyBorder="1" applyAlignment="1">
      <alignment horizontal="center" vertical="center" wrapText="1"/>
    </xf>
    <xf numFmtId="0" fontId="45" fillId="7" borderId="200" xfId="0" applyFont="1" applyFill="1" applyBorder="1" applyAlignment="1">
      <alignment horizontal="center" vertical="center" wrapText="1"/>
    </xf>
    <xf numFmtId="0" fontId="45" fillId="7" borderId="329" xfId="0" applyFont="1" applyFill="1" applyBorder="1" applyAlignment="1">
      <alignment horizontal="center" vertical="center" wrapText="1"/>
    </xf>
    <xf numFmtId="0" fontId="45" fillId="7" borderId="376" xfId="0" applyFont="1" applyFill="1" applyBorder="1" applyAlignment="1">
      <alignment horizontal="center" vertical="center" wrapText="1"/>
    </xf>
    <xf numFmtId="0" fontId="45" fillId="2" borderId="153" xfId="0" applyFont="1" applyFill="1" applyBorder="1" applyAlignment="1">
      <alignment horizontal="center" vertical="center" wrapText="1"/>
    </xf>
    <xf numFmtId="0" fontId="3" fillId="2" borderId="175" xfId="0" applyFont="1" applyFill="1" applyBorder="1" applyAlignment="1">
      <alignment horizontal="center" vertical="center" wrapText="1"/>
    </xf>
    <xf numFmtId="0" fontId="3" fillId="2" borderId="176" xfId="0" applyFont="1" applyFill="1" applyBorder="1" applyAlignment="1">
      <alignment horizontal="center" vertical="center" wrapText="1"/>
    </xf>
    <xf numFmtId="0" fontId="56" fillId="2" borderId="0" xfId="0" applyFont="1" applyFill="1" applyAlignment="1">
      <alignment horizontal="left" vertical="top" wrapText="1"/>
    </xf>
    <xf numFmtId="0" fontId="9" fillId="7" borderId="174" xfId="0" applyFont="1" applyFill="1" applyBorder="1" applyAlignment="1">
      <alignment horizontal="center" vertical="center" wrapText="1"/>
    </xf>
    <xf numFmtId="0" fontId="9" fillId="7" borderId="177" xfId="0" applyFont="1" applyFill="1" applyBorder="1" applyAlignment="1">
      <alignment horizontal="center" vertical="center" wrapText="1"/>
    </xf>
    <xf numFmtId="0" fontId="9" fillId="7" borderId="276" xfId="0" applyFont="1" applyFill="1" applyBorder="1" applyAlignment="1">
      <alignment horizontal="center" vertical="center" wrapText="1"/>
    </xf>
    <xf numFmtId="0" fontId="9" fillId="7" borderId="180" xfId="0" applyFont="1" applyFill="1" applyBorder="1" applyAlignment="1">
      <alignment horizontal="center" vertical="center" wrapText="1"/>
    </xf>
    <xf numFmtId="3" fontId="3" fillId="7" borderId="222" xfId="0" applyNumberFormat="1" applyFont="1" applyFill="1" applyBorder="1" applyAlignment="1">
      <alignment horizontal="center" vertical="center" wrapText="1"/>
    </xf>
    <xf numFmtId="3" fontId="3" fillId="7" borderId="223" xfId="0" applyNumberFormat="1" applyFont="1" applyFill="1" applyBorder="1" applyAlignment="1">
      <alignment horizontal="center" vertical="center" wrapText="1"/>
    </xf>
    <xf numFmtId="3" fontId="45" fillId="0" borderId="177" xfId="0" applyNumberFormat="1" applyFont="1" applyBorder="1" applyAlignment="1">
      <alignment horizontal="center" vertical="center" wrapText="1"/>
    </xf>
    <xf numFmtId="0" fontId="3" fillId="2" borderId="192" xfId="0" applyFont="1" applyFill="1" applyBorder="1" applyAlignment="1">
      <alignment vertical="center" wrapText="1"/>
    </xf>
    <xf numFmtId="0" fontId="3" fillId="7" borderId="172" xfId="0" applyFont="1" applyFill="1" applyBorder="1" applyAlignment="1">
      <alignment horizontal="center" vertical="center" wrapText="1"/>
    </xf>
    <xf numFmtId="0" fontId="3" fillId="7" borderId="175" xfId="0" applyFont="1" applyFill="1" applyBorder="1" applyAlignment="1">
      <alignment horizontal="center" vertical="center" wrapText="1"/>
    </xf>
    <xf numFmtId="0" fontId="3" fillId="7" borderId="273" xfId="0" applyFont="1" applyFill="1" applyBorder="1" applyAlignment="1">
      <alignment horizontal="center" vertical="center" wrapText="1"/>
    </xf>
    <xf numFmtId="0" fontId="3" fillId="7" borderId="178" xfId="0" applyFont="1" applyFill="1" applyBorder="1" applyAlignment="1">
      <alignment horizontal="center" vertical="center" wrapText="1"/>
    </xf>
    <xf numFmtId="0" fontId="3" fillId="7" borderId="221" xfId="0" applyFont="1" applyFill="1" applyBorder="1" applyAlignment="1">
      <alignment horizontal="center" vertical="center" wrapText="1"/>
    </xf>
    <xf numFmtId="0" fontId="3" fillId="7" borderId="192" xfId="0" applyFont="1" applyFill="1" applyBorder="1" applyAlignment="1">
      <alignment horizontal="center" vertical="center" wrapText="1"/>
    </xf>
    <xf numFmtId="0" fontId="3" fillId="7" borderId="274" xfId="0" applyFont="1" applyFill="1" applyBorder="1" applyAlignment="1">
      <alignment horizontal="center" vertical="center" wrapText="1"/>
    </xf>
    <xf numFmtId="0" fontId="3" fillId="7" borderId="220" xfId="0" applyFont="1" applyFill="1" applyBorder="1" applyAlignment="1">
      <alignment horizontal="center" vertical="center" wrapText="1"/>
    </xf>
    <xf numFmtId="0" fontId="9" fillId="7" borderId="172" xfId="0" applyFont="1" applyFill="1" applyBorder="1" applyAlignment="1">
      <alignment horizontal="center" vertical="center" wrapText="1"/>
    </xf>
    <xf numFmtId="0" fontId="9" fillId="7" borderId="175" xfId="0" applyFont="1" applyFill="1" applyBorder="1" applyAlignment="1">
      <alignment horizontal="center" vertical="center" wrapText="1"/>
    </xf>
    <xf numFmtId="0" fontId="9" fillId="7" borderId="273" xfId="0" applyFont="1" applyFill="1" applyBorder="1" applyAlignment="1">
      <alignment horizontal="center" vertical="center" wrapText="1"/>
    </xf>
    <xf numFmtId="0" fontId="9" fillId="7" borderId="178" xfId="0" applyFont="1" applyFill="1" applyBorder="1" applyAlignment="1">
      <alignment horizontal="center" vertical="center" wrapText="1"/>
    </xf>
    <xf numFmtId="0" fontId="3" fillId="7" borderId="173" xfId="0" applyFont="1" applyFill="1" applyBorder="1" applyAlignment="1">
      <alignment horizontal="center" vertical="center" wrapText="1"/>
    </xf>
    <xf numFmtId="0" fontId="3" fillId="7" borderId="176" xfId="0" applyFont="1" applyFill="1" applyBorder="1" applyAlignment="1">
      <alignment horizontal="center" vertical="center" wrapText="1"/>
    </xf>
    <xf numFmtId="0" fontId="3" fillId="7" borderId="275" xfId="0" applyFont="1" applyFill="1" applyBorder="1" applyAlignment="1">
      <alignment horizontal="center" vertical="center" wrapText="1"/>
    </xf>
    <xf numFmtId="0" fontId="3" fillId="7" borderId="179" xfId="0" applyFont="1" applyFill="1" applyBorder="1" applyAlignment="1">
      <alignment horizontal="center" vertical="center" wrapText="1"/>
    </xf>
    <xf numFmtId="3" fontId="45" fillId="0" borderId="165" xfId="0" applyNumberFormat="1" applyFont="1" applyFill="1" applyBorder="1" applyAlignment="1">
      <alignment horizontal="center" vertical="center" wrapText="1"/>
    </xf>
    <xf numFmtId="3" fontId="45" fillId="0" borderId="106" xfId="0" applyNumberFormat="1" applyFont="1" applyFill="1" applyBorder="1" applyAlignment="1">
      <alignment horizontal="center" vertical="center" wrapText="1"/>
    </xf>
    <xf numFmtId="3" fontId="45" fillId="0" borderId="126" xfId="0" applyNumberFormat="1" applyFont="1" applyFill="1" applyBorder="1" applyAlignment="1">
      <alignment horizontal="center" vertical="center" wrapText="1"/>
    </xf>
    <xf numFmtId="3" fontId="45" fillId="7" borderId="232" xfId="0" applyNumberFormat="1" applyFont="1" applyFill="1" applyBorder="1" applyAlignment="1">
      <alignment horizontal="center" vertical="center" wrapText="1"/>
    </xf>
    <xf numFmtId="3" fontId="45" fillId="7" borderId="158" xfId="0" applyNumberFormat="1" applyFont="1" applyFill="1" applyBorder="1" applyAlignment="1">
      <alignment horizontal="center" vertical="center" wrapText="1"/>
    </xf>
    <xf numFmtId="3" fontId="45" fillId="7" borderId="215" xfId="0" applyNumberFormat="1" applyFont="1" applyFill="1" applyBorder="1" applyAlignment="1">
      <alignment horizontal="center" vertical="center" wrapText="1"/>
    </xf>
    <xf numFmtId="3" fontId="45" fillId="7" borderId="166" xfId="0" applyNumberFormat="1" applyFont="1" applyFill="1" applyBorder="1" applyAlignment="1">
      <alignment horizontal="center" vertical="center" wrapText="1"/>
    </xf>
    <xf numFmtId="3" fontId="45" fillId="7" borderId="108" xfId="0" applyNumberFormat="1" applyFont="1" applyFill="1" applyBorder="1" applyAlignment="1">
      <alignment horizontal="center" vertical="center" wrapText="1"/>
    </xf>
    <xf numFmtId="3" fontId="45" fillId="7" borderId="122" xfId="0" applyNumberFormat="1" applyFont="1" applyFill="1" applyBorder="1" applyAlignment="1">
      <alignment horizontal="center" vertical="center" wrapText="1"/>
    </xf>
    <xf numFmtId="3" fontId="44" fillId="0" borderId="167" xfId="0" applyNumberFormat="1" applyFont="1" applyFill="1" applyBorder="1" applyAlignment="1">
      <alignment horizontal="center" vertical="center" wrapText="1"/>
    </xf>
    <xf numFmtId="3" fontId="44" fillId="0" borderId="168" xfId="0" applyNumberFormat="1" applyFont="1" applyFill="1" applyBorder="1" applyAlignment="1">
      <alignment horizontal="center" vertical="center" wrapText="1"/>
    </xf>
    <xf numFmtId="3" fontId="44" fillId="0" borderId="169" xfId="0" applyNumberFormat="1" applyFont="1" applyFill="1" applyBorder="1" applyAlignment="1">
      <alignment horizontal="center" vertical="center" wrapText="1"/>
    </xf>
    <xf numFmtId="0" fontId="46" fillId="0" borderId="165" xfId="0" applyFont="1" applyBorder="1" applyAlignment="1">
      <alignment horizontal="left" vertical="center" wrapText="1"/>
    </xf>
    <xf numFmtId="0" fontId="46" fillId="0" borderId="106" xfId="0" applyFont="1" applyBorder="1" applyAlignment="1">
      <alignment horizontal="left" vertical="center" wrapText="1"/>
    </xf>
    <xf numFmtId="0" fontId="21" fillId="2" borderId="0" xfId="0" applyFont="1" applyFill="1" applyAlignment="1">
      <alignment horizontal="left" vertical="top" wrapText="1"/>
    </xf>
    <xf numFmtId="3" fontId="65" fillId="0" borderId="165" xfId="0" applyNumberFormat="1" applyFont="1" applyFill="1" applyBorder="1" applyAlignment="1">
      <alignment horizontal="center" vertical="center" wrapText="1"/>
    </xf>
    <xf numFmtId="3" fontId="65" fillId="0" borderId="106" xfId="0" applyNumberFormat="1" applyFont="1" applyFill="1" applyBorder="1" applyAlignment="1">
      <alignment horizontal="center" vertical="center" wrapText="1"/>
    </xf>
    <xf numFmtId="3" fontId="65" fillId="0" borderId="126" xfId="0" applyNumberFormat="1" applyFont="1" applyFill="1" applyBorder="1" applyAlignment="1">
      <alignment horizontal="center" vertical="center" wrapText="1"/>
    </xf>
    <xf numFmtId="0" fontId="21" fillId="0" borderId="0" xfId="0" applyFont="1" applyAlignment="1">
      <alignment horizontal="left" vertical="top" wrapText="1"/>
    </xf>
    <xf numFmtId="0" fontId="50" fillId="7" borderId="150" xfId="0" applyFont="1" applyFill="1" applyBorder="1" applyAlignment="1">
      <alignment horizontal="center" vertical="center" wrapText="1"/>
    </xf>
    <xf numFmtId="0" fontId="50" fillId="7" borderId="145" xfId="0" applyFont="1" applyFill="1" applyBorder="1" applyAlignment="1">
      <alignment horizontal="center" vertical="center" wrapText="1"/>
    </xf>
    <xf numFmtId="0" fontId="50" fillId="7" borderId="170" xfId="0" applyFont="1" applyFill="1" applyBorder="1" applyAlignment="1">
      <alignment horizontal="center" vertical="center" wrapText="1"/>
    </xf>
    <xf numFmtId="0" fontId="50" fillId="7" borderId="151" xfId="0" applyFont="1" applyFill="1" applyBorder="1" applyAlignment="1">
      <alignment horizontal="center" vertical="center" wrapText="1"/>
    </xf>
    <xf numFmtId="0" fontId="50" fillId="7" borderId="161" xfId="0" applyFont="1" applyFill="1" applyBorder="1" applyAlignment="1">
      <alignment horizontal="center" vertical="center" wrapText="1"/>
    </xf>
    <xf numFmtId="0" fontId="50" fillId="7" borderId="112" xfId="0" applyFont="1" applyFill="1" applyBorder="1" applyAlignment="1">
      <alignment horizontal="center" vertical="center" wrapText="1"/>
    </xf>
    <xf numFmtId="0" fontId="50" fillId="7" borderId="286" xfId="0" applyFont="1" applyFill="1" applyBorder="1" applyAlignment="1">
      <alignment horizontal="center" vertical="center" wrapText="1"/>
    </xf>
    <xf numFmtId="0" fontId="50" fillId="7" borderId="149" xfId="0" applyFont="1" applyFill="1" applyBorder="1" applyAlignment="1">
      <alignment horizontal="center" vertical="center" wrapText="1"/>
    </xf>
    <xf numFmtId="0" fontId="50" fillId="7" borderId="169" xfId="0" applyFont="1" applyFill="1" applyBorder="1" applyAlignment="1">
      <alignment horizontal="center" vertical="center"/>
    </xf>
    <xf numFmtId="0" fontId="50" fillId="7" borderId="126" xfId="0" applyFont="1" applyFill="1" applyBorder="1" applyAlignment="1">
      <alignment horizontal="center" vertical="center"/>
    </xf>
    <xf numFmtId="0" fontId="50" fillId="7" borderId="342" xfId="0" applyFont="1" applyFill="1" applyBorder="1" applyAlignment="1">
      <alignment horizontal="center" vertical="center"/>
    </xf>
    <xf numFmtId="0" fontId="50" fillId="7" borderId="154" xfId="0" applyFont="1" applyFill="1" applyBorder="1" applyAlignment="1">
      <alignment horizontal="center" vertical="center"/>
    </xf>
    <xf numFmtId="0" fontId="46" fillId="2" borderId="166" xfId="0" applyFont="1" applyFill="1" applyBorder="1" applyAlignment="1">
      <alignment horizontal="left" vertical="center" wrapText="1"/>
    </xf>
    <xf numFmtId="0" fontId="46" fillId="2" borderId="108" xfId="0" applyFont="1" applyFill="1" applyBorder="1" applyAlignment="1">
      <alignment horizontal="left" vertical="center" wrapText="1"/>
    </xf>
    <xf numFmtId="0" fontId="50" fillId="7" borderId="224" xfId="0" applyFont="1" applyFill="1" applyBorder="1" applyAlignment="1">
      <alignment horizontal="center" vertical="center" wrapText="1"/>
    </xf>
    <xf numFmtId="0" fontId="50" fillId="7" borderId="290" xfId="0" applyFont="1" applyFill="1" applyBorder="1" applyAlignment="1">
      <alignment horizontal="center" vertical="center" wrapText="1"/>
    </xf>
    <xf numFmtId="0" fontId="50" fillId="7" borderId="259" xfId="0" applyFont="1" applyFill="1" applyBorder="1" applyAlignment="1">
      <alignment horizontal="center" vertical="center" wrapText="1"/>
    </xf>
    <xf numFmtId="0" fontId="43" fillId="2" borderId="0" xfId="0" applyFont="1" applyFill="1" applyAlignment="1">
      <alignment horizontal="left" vertical="center" wrapText="1"/>
    </xf>
    <xf numFmtId="0" fontId="3" fillId="7" borderId="170" xfId="0" applyFont="1" applyFill="1" applyBorder="1" applyAlignment="1">
      <alignment horizontal="center" vertical="center" wrapText="1"/>
    </xf>
    <xf numFmtId="0" fontId="3" fillId="7" borderId="161" xfId="0" applyFont="1" applyFill="1" applyBorder="1" applyAlignment="1">
      <alignment horizontal="center" vertical="center" wrapText="1"/>
    </xf>
    <xf numFmtId="0" fontId="3" fillId="7" borderId="160" xfId="0" applyFont="1" applyFill="1" applyBorder="1" applyAlignment="1">
      <alignment horizontal="center" vertical="center" wrapText="1"/>
    </xf>
    <xf numFmtId="0" fontId="3" fillId="7" borderId="182" xfId="0" applyFont="1" applyFill="1" applyBorder="1" applyAlignment="1">
      <alignment horizontal="center" vertical="center" wrapText="1"/>
    </xf>
    <xf numFmtId="0" fontId="6" fillId="2" borderId="0" xfId="0" applyFont="1" applyFill="1" applyAlignment="1">
      <alignment horizontal="left" vertical="top" wrapText="1"/>
    </xf>
    <xf numFmtId="3" fontId="3" fillId="7" borderId="290" xfId="0" applyNumberFormat="1" applyFont="1" applyFill="1" applyBorder="1" applyAlignment="1">
      <alignment horizontal="center" vertical="center" wrapText="1"/>
    </xf>
    <xf numFmtId="0" fontId="3" fillId="7" borderId="148" xfId="0" applyFont="1" applyFill="1" applyBorder="1" applyAlignment="1">
      <alignment horizontal="center" vertical="center" wrapText="1"/>
    </xf>
    <xf numFmtId="0" fontId="3" fillId="7" borderId="123" xfId="0" applyFont="1" applyFill="1" applyBorder="1" applyAlignment="1">
      <alignment horizontal="center" vertical="center" wrapText="1"/>
    </xf>
    <xf numFmtId="0" fontId="23" fillId="0" borderId="198" xfId="0" applyFont="1" applyBorder="1" applyAlignment="1">
      <alignment horizontal="center" vertical="center" wrapText="1"/>
    </xf>
    <xf numFmtId="0" fontId="23" fillId="0" borderId="213" xfId="0" applyFont="1" applyBorder="1" applyAlignment="1">
      <alignment horizontal="center" vertical="center" wrapText="1"/>
    </xf>
    <xf numFmtId="0" fontId="23" fillId="0" borderId="199" xfId="0" applyFont="1" applyBorder="1" applyAlignment="1">
      <alignment horizontal="center" vertical="center" wrapText="1"/>
    </xf>
    <xf numFmtId="0" fontId="23" fillId="2" borderId="200" xfId="0" applyFont="1" applyFill="1" applyBorder="1" applyAlignment="1">
      <alignment horizontal="center" vertical="center" wrapText="1"/>
    </xf>
    <xf numFmtId="0" fontId="23" fillId="2" borderId="104" xfId="0" applyFont="1" applyFill="1" applyBorder="1" applyAlignment="1">
      <alignment horizontal="center" vertical="center" wrapText="1"/>
    </xf>
    <xf numFmtId="0" fontId="23" fillId="2" borderId="201" xfId="0" applyFont="1" applyFill="1" applyBorder="1" applyAlignment="1">
      <alignment horizontal="center" vertical="center" wrapText="1"/>
    </xf>
    <xf numFmtId="0" fontId="3" fillId="7" borderId="155" xfId="0" applyFont="1" applyFill="1" applyBorder="1" applyAlignment="1">
      <alignment horizontal="center" vertical="center" wrapText="1"/>
    </xf>
    <xf numFmtId="3" fontId="3" fillId="7" borderId="259" xfId="0" applyNumberFormat="1" applyFont="1" applyFill="1" applyBorder="1" applyAlignment="1">
      <alignment horizontal="center" vertical="center" wrapText="1"/>
    </xf>
    <xf numFmtId="0" fontId="6" fillId="2" borderId="0" xfId="0" applyFont="1" applyFill="1" applyAlignment="1">
      <alignment horizontal="left" vertical="top"/>
    </xf>
    <xf numFmtId="0" fontId="1" fillId="7" borderId="115" xfId="0" applyFont="1" applyFill="1" applyBorder="1" applyAlignment="1">
      <alignment horizontal="center" vertical="center" wrapText="1"/>
    </xf>
    <xf numFmtId="0" fontId="1" fillId="7" borderId="253" xfId="0" applyFont="1" applyFill="1" applyBorder="1" applyAlignment="1">
      <alignment horizontal="center" vertical="center" wrapText="1"/>
    </xf>
    <xf numFmtId="0" fontId="1" fillId="7" borderId="198" xfId="0" applyFont="1" applyFill="1" applyBorder="1" applyAlignment="1">
      <alignment horizontal="center" vertical="center" wrapText="1"/>
    </xf>
    <xf numFmtId="0" fontId="1" fillId="7" borderId="200" xfId="0" applyFont="1" applyFill="1" applyBorder="1" applyAlignment="1">
      <alignment horizontal="center" vertical="center" wrapText="1"/>
    </xf>
    <xf numFmtId="0" fontId="1" fillId="7" borderId="202" xfId="0" applyFont="1" applyFill="1" applyBorder="1" applyAlignment="1">
      <alignment horizontal="center" vertical="center" wrapText="1"/>
    </xf>
    <xf numFmtId="0" fontId="1" fillId="7" borderId="294" xfId="0" applyFont="1" applyFill="1" applyBorder="1" applyAlignment="1">
      <alignment horizontal="center" vertical="center" wrapText="1"/>
    </xf>
    <xf numFmtId="0" fontId="1" fillId="7" borderId="110" xfId="0" applyFont="1" applyFill="1" applyBorder="1" applyAlignment="1">
      <alignment horizontal="center" vertical="center" wrapText="1"/>
    </xf>
    <xf numFmtId="0" fontId="50" fillId="0" borderId="275" xfId="0" applyFont="1" applyFill="1" applyBorder="1" applyAlignment="1">
      <alignment horizontal="left" vertical="center" wrapText="1"/>
    </xf>
    <xf numFmtId="0" fontId="50" fillId="0" borderId="218" xfId="0" applyFont="1" applyFill="1" applyBorder="1" applyAlignment="1">
      <alignment horizontal="left" vertical="center" wrapText="1"/>
    </xf>
    <xf numFmtId="0" fontId="50" fillId="0" borderId="275" xfId="0" applyFont="1" applyFill="1" applyBorder="1" applyAlignment="1">
      <alignment horizontal="center" vertical="center" wrapText="1"/>
    </xf>
    <xf numFmtId="0" fontId="50" fillId="0" borderId="218" xfId="0" applyFont="1" applyFill="1" applyBorder="1" applyAlignment="1">
      <alignment horizontal="center" vertical="center" wrapText="1"/>
    </xf>
    <xf numFmtId="0" fontId="1" fillId="7" borderId="294" xfId="0" applyFont="1" applyFill="1" applyBorder="1" applyAlignment="1">
      <alignment horizontal="left" vertical="center" wrapText="1"/>
    </xf>
    <xf numFmtId="0" fontId="1" fillId="7" borderId="110" xfId="0" applyFont="1" applyFill="1" applyBorder="1" applyAlignment="1">
      <alignment horizontal="left" vertical="center" wrapText="1"/>
    </xf>
    <xf numFmtId="0" fontId="1" fillId="7" borderId="253" xfId="0" applyFont="1" applyFill="1" applyBorder="1" applyAlignment="1">
      <alignment horizontal="left" vertical="center" wrapText="1"/>
    </xf>
    <xf numFmtId="0" fontId="6" fillId="0" borderId="275" xfId="0" applyFont="1" applyFill="1" applyBorder="1" applyAlignment="1">
      <alignment horizontal="center" vertical="center" wrapText="1"/>
    </xf>
    <xf numFmtId="0" fontId="6" fillId="0" borderId="218" xfId="0" applyFont="1" applyFill="1" applyBorder="1" applyAlignment="1">
      <alignment horizontal="center" vertical="center" wrapText="1"/>
    </xf>
    <xf numFmtId="0" fontId="6" fillId="9" borderId="275" xfId="0" applyFont="1" applyFill="1" applyBorder="1" applyAlignment="1">
      <alignment horizontal="center" vertical="center" wrapText="1"/>
    </xf>
    <xf numFmtId="0" fontId="6" fillId="9" borderId="218" xfId="0" applyFont="1" applyFill="1" applyBorder="1" applyAlignment="1">
      <alignment horizontal="center" vertical="center" wrapText="1"/>
    </xf>
    <xf numFmtId="0" fontId="6" fillId="15" borderId="275" xfId="0" applyFont="1" applyFill="1" applyBorder="1" applyAlignment="1">
      <alignment horizontal="center" vertical="center" wrapText="1"/>
    </xf>
    <xf numFmtId="0" fontId="6" fillId="15" borderId="218" xfId="0" applyFont="1" applyFill="1" applyBorder="1" applyAlignment="1">
      <alignment horizontal="center" vertical="center" wrapText="1"/>
    </xf>
    <xf numFmtId="0" fontId="1" fillId="0" borderId="101" xfId="0" applyFont="1" applyFill="1" applyBorder="1" applyAlignment="1">
      <alignment horizontal="center" vertical="center" wrapText="1"/>
    </xf>
    <xf numFmtId="0" fontId="1" fillId="0" borderId="99"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6" fillId="2" borderId="296" xfId="0" applyFont="1" applyFill="1" applyBorder="1" applyAlignment="1">
      <alignment horizontal="center" vertical="center" wrapText="1"/>
    </xf>
    <xf numFmtId="0" fontId="6" fillId="2" borderId="297"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6" fillId="0" borderId="172" xfId="0" applyFont="1" applyFill="1" applyBorder="1" applyAlignment="1">
      <alignment horizontal="center" vertical="center" wrapText="1"/>
    </xf>
    <xf numFmtId="0" fontId="6" fillId="0" borderId="175" xfId="0" applyFont="1" applyFill="1" applyBorder="1" applyAlignment="1">
      <alignment horizontal="center" vertical="center" wrapText="1"/>
    </xf>
    <xf numFmtId="0" fontId="6" fillId="0" borderId="178" xfId="0" applyFont="1" applyFill="1" applyBorder="1" applyAlignment="1">
      <alignment horizontal="center" vertical="center" wrapText="1"/>
    </xf>
    <xf numFmtId="0" fontId="6" fillId="0" borderId="173" xfId="0" applyFont="1" applyFill="1" applyBorder="1" applyAlignment="1">
      <alignment horizontal="center" vertical="center" wrapText="1"/>
    </xf>
    <xf numFmtId="0" fontId="6" fillId="0" borderId="176" xfId="0" applyFont="1" applyFill="1" applyBorder="1" applyAlignment="1">
      <alignment horizontal="center" vertical="center" wrapText="1"/>
    </xf>
    <xf numFmtId="0" fontId="6" fillId="0" borderId="179" xfId="0" applyFont="1" applyFill="1" applyBorder="1" applyAlignment="1">
      <alignment horizontal="center" vertical="center" wrapText="1"/>
    </xf>
    <xf numFmtId="0" fontId="6" fillId="0" borderId="275" xfId="0" applyFont="1" applyFill="1" applyBorder="1" applyAlignment="1">
      <alignment horizontal="left" vertical="center" wrapText="1"/>
    </xf>
    <xf numFmtId="0" fontId="6" fillId="0" borderId="218" xfId="0" applyFont="1" applyFill="1" applyBorder="1" applyAlignment="1">
      <alignment horizontal="left" vertical="center" wrapText="1"/>
    </xf>
    <xf numFmtId="0" fontId="1" fillId="7" borderId="201" xfId="0" applyFont="1" applyFill="1" applyBorder="1" applyAlignment="1">
      <alignment horizontal="center" vertical="center" wrapText="1"/>
    </xf>
    <xf numFmtId="0" fontId="1" fillId="7" borderId="203" xfId="0" applyFont="1" applyFill="1" applyBorder="1" applyAlignment="1">
      <alignment horizontal="center" vertical="center" wrapText="1"/>
    </xf>
    <xf numFmtId="0" fontId="6" fillId="5" borderId="269" xfId="0" applyFont="1" applyFill="1" applyBorder="1" applyAlignment="1">
      <alignment horizontal="center" vertical="center" wrapText="1"/>
    </xf>
    <xf numFmtId="0" fontId="6" fillId="5" borderId="105" xfId="0" applyFont="1" applyFill="1" applyBorder="1" applyAlignment="1">
      <alignment horizontal="center" vertical="center" wrapText="1"/>
    </xf>
    <xf numFmtId="0" fontId="6" fillId="5" borderId="110" xfId="0" applyFont="1" applyFill="1" applyBorder="1" applyAlignment="1">
      <alignment horizontal="center" vertical="center" wrapText="1"/>
    </xf>
    <xf numFmtId="0" fontId="6" fillId="5" borderId="113" xfId="0" applyFont="1" applyFill="1" applyBorder="1" applyAlignment="1">
      <alignment horizontal="center" vertical="center" wrapText="1"/>
    </xf>
    <xf numFmtId="0" fontId="6" fillId="5" borderId="125" xfId="0" applyFont="1" applyFill="1" applyBorder="1" applyAlignment="1">
      <alignment horizontal="center" vertical="center" wrapText="1"/>
    </xf>
    <xf numFmtId="0" fontId="6" fillId="2" borderId="302" xfId="0" applyFont="1" applyFill="1" applyBorder="1" applyAlignment="1">
      <alignment horizontal="center" vertical="center" wrapText="1"/>
    </xf>
    <xf numFmtId="0" fontId="6" fillId="2" borderId="99" xfId="0" applyFont="1" applyFill="1" applyBorder="1" applyAlignment="1">
      <alignment horizontal="center" vertical="center" wrapText="1"/>
    </xf>
    <xf numFmtId="0" fontId="6" fillId="2" borderId="303" xfId="0" applyFont="1" applyFill="1" applyBorder="1" applyAlignment="1">
      <alignment horizontal="center" vertical="center" wrapText="1"/>
    </xf>
    <xf numFmtId="0" fontId="6" fillId="0" borderId="273" xfId="0" applyFont="1" applyFill="1" applyBorder="1" applyAlignment="1">
      <alignment horizontal="center" vertical="center" wrapText="1"/>
    </xf>
    <xf numFmtId="0" fontId="1" fillId="7" borderId="213" xfId="0" applyFont="1" applyFill="1" applyBorder="1" applyAlignment="1">
      <alignment horizontal="center" vertical="center" wrapText="1"/>
    </xf>
    <xf numFmtId="0" fontId="1" fillId="7" borderId="271" xfId="0" applyFont="1" applyFill="1" applyBorder="1" applyAlignment="1">
      <alignment horizontal="center" vertical="center" wrapText="1"/>
    </xf>
    <xf numFmtId="0" fontId="1" fillId="7" borderId="199" xfId="0" applyFont="1" applyFill="1" applyBorder="1" applyAlignment="1">
      <alignment horizontal="center" vertical="center" wrapText="1"/>
    </xf>
    <xf numFmtId="0" fontId="1" fillId="7" borderId="104" xfId="0" applyFont="1" applyFill="1" applyBorder="1" applyAlignment="1">
      <alignment horizontal="center" vertical="center" wrapText="1"/>
    </xf>
    <xf numFmtId="0" fontId="1" fillId="7" borderId="214" xfId="0" applyFont="1" applyFill="1" applyBorder="1" applyAlignment="1">
      <alignment horizontal="center" vertical="center" wrapText="1"/>
    </xf>
    <xf numFmtId="0" fontId="6" fillId="0" borderId="276" xfId="0" applyFont="1" applyFill="1" applyBorder="1" applyAlignment="1">
      <alignment horizontal="center" vertical="center" wrapText="1"/>
    </xf>
    <xf numFmtId="0" fontId="6" fillId="0" borderId="219" xfId="0" applyFont="1" applyFill="1" applyBorder="1" applyAlignment="1">
      <alignment horizontal="center" vertical="center" wrapText="1"/>
    </xf>
    <xf numFmtId="0" fontId="6" fillId="15" borderId="276" xfId="0" applyFont="1" applyFill="1" applyBorder="1" applyAlignment="1">
      <alignment horizontal="center" vertical="center" wrapText="1"/>
    </xf>
    <xf numFmtId="0" fontId="6" fillId="15" borderId="219" xfId="0" applyFont="1" applyFill="1" applyBorder="1" applyAlignment="1">
      <alignment horizontal="center" vertical="center" wrapText="1"/>
    </xf>
    <xf numFmtId="0" fontId="6" fillId="10" borderId="296" xfId="0" applyFont="1" applyFill="1" applyBorder="1" applyAlignment="1">
      <alignment horizontal="center" vertical="center" wrapText="1"/>
    </xf>
    <xf numFmtId="0" fontId="6" fillId="10" borderId="297" xfId="0" applyFont="1" applyFill="1" applyBorder="1" applyAlignment="1">
      <alignment horizontal="center" vertical="center" wrapText="1"/>
    </xf>
    <xf numFmtId="0" fontId="6" fillId="10" borderId="6" xfId="0" applyFont="1" applyFill="1" applyBorder="1" applyAlignment="1">
      <alignment horizontal="center" vertical="center" wrapText="1"/>
    </xf>
    <xf numFmtId="0" fontId="1" fillId="0" borderId="296" xfId="0" applyFont="1" applyFill="1" applyBorder="1" applyAlignment="1">
      <alignment horizontal="center" vertical="center" wrapText="1"/>
    </xf>
    <xf numFmtId="0" fontId="1" fillId="0" borderId="297"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6" fillId="7" borderId="296" xfId="0" applyFont="1" applyFill="1" applyBorder="1" applyAlignment="1">
      <alignment horizontal="center" vertical="center" wrapText="1"/>
    </xf>
    <xf numFmtId="0" fontId="6" fillId="7" borderId="297" xfId="0" applyFont="1" applyFill="1" applyBorder="1" applyAlignment="1">
      <alignment horizontal="center" vertical="center" wrapText="1"/>
    </xf>
    <xf numFmtId="0" fontId="6" fillId="7" borderId="6" xfId="0" applyFont="1" applyFill="1" applyBorder="1" applyAlignment="1">
      <alignment horizontal="center" vertical="center" wrapText="1"/>
    </xf>
    <xf numFmtId="0" fontId="0" fillId="0" borderId="178" xfId="0" applyBorder="1" applyAlignment="1">
      <alignment horizontal="center" vertical="center" wrapText="1"/>
    </xf>
    <xf numFmtId="0" fontId="0" fillId="0" borderId="179" xfId="0" applyBorder="1" applyAlignment="1">
      <alignment horizontal="center" vertical="center" wrapText="1"/>
    </xf>
    <xf numFmtId="0" fontId="6" fillId="15" borderId="358" xfId="0" applyFont="1" applyFill="1" applyBorder="1" applyAlignment="1">
      <alignment horizontal="center" vertical="center" wrapText="1"/>
    </xf>
    <xf numFmtId="0" fontId="6" fillId="15" borderId="361" xfId="0" applyFont="1" applyFill="1" applyBorder="1" applyAlignment="1">
      <alignment horizontal="center" vertical="center" wrapText="1"/>
    </xf>
    <xf numFmtId="0" fontId="0" fillId="15" borderId="359" xfId="0" applyFill="1" applyBorder="1" applyAlignment="1">
      <alignment horizontal="center"/>
    </xf>
    <xf numFmtId="0" fontId="0" fillId="15" borderId="362" xfId="0" applyFill="1" applyBorder="1" applyAlignment="1">
      <alignment horizontal="center"/>
    </xf>
    <xf numFmtId="0" fontId="6" fillId="12" borderId="296" xfId="0" applyFont="1" applyFill="1" applyBorder="1" applyAlignment="1">
      <alignment horizontal="center" vertical="center" wrapText="1"/>
    </xf>
    <xf numFmtId="0" fontId="6" fillId="12" borderId="297" xfId="0" applyFont="1" applyFill="1" applyBorder="1" applyAlignment="1">
      <alignment horizontal="center" vertical="center" wrapText="1"/>
    </xf>
    <xf numFmtId="0" fontId="6" fillId="12" borderId="6" xfId="0" applyFont="1" applyFill="1" applyBorder="1" applyAlignment="1">
      <alignment horizontal="center" vertical="center" wrapText="1"/>
    </xf>
    <xf numFmtId="0" fontId="50" fillId="0" borderId="358" xfId="0" applyFont="1" applyFill="1" applyBorder="1" applyAlignment="1">
      <alignment horizontal="center" vertical="center" wrapText="1"/>
    </xf>
    <xf numFmtId="0" fontId="50" fillId="0" borderId="361" xfId="0" applyFont="1" applyFill="1" applyBorder="1" applyAlignment="1">
      <alignment horizontal="center" vertical="center" wrapText="1"/>
    </xf>
    <xf numFmtId="0" fontId="6" fillId="0" borderId="358" xfId="0" applyFont="1" applyFill="1" applyBorder="1" applyAlignment="1">
      <alignment horizontal="center" vertical="center" wrapText="1"/>
    </xf>
    <xf numFmtId="0" fontId="6" fillId="0" borderId="361" xfId="0" applyFont="1" applyFill="1" applyBorder="1" applyAlignment="1">
      <alignment horizontal="center" vertical="center" wrapText="1"/>
    </xf>
    <xf numFmtId="0" fontId="6" fillId="0" borderId="357" xfId="0" applyFont="1" applyFill="1" applyBorder="1" applyAlignment="1">
      <alignment horizontal="center" vertical="center" wrapText="1"/>
    </xf>
    <xf numFmtId="0" fontId="6" fillId="0" borderId="360" xfId="0" applyFont="1" applyFill="1" applyBorder="1" applyAlignment="1">
      <alignment horizontal="center" vertical="center" wrapText="1"/>
    </xf>
    <xf numFmtId="0" fontId="6" fillId="0" borderId="0" xfId="0" applyFont="1" applyAlignment="1">
      <alignment horizontal="center" vertical="center" wrapText="1"/>
    </xf>
    <xf numFmtId="0" fontId="6" fillId="0" borderId="217" xfId="0" applyFont="1" applyFill="1" applyBorder="1" applyAlignment="1">
      <alignment horizontal="center" vertical="center" wrapText="1"/>
    </xf>
    <xf numFmtId="0" fontId="6" fillId="0" borderId="363" xfId="0" applyFont="1" applyBorder="1" applyAlignment="1">
      <alignment horizontal="center" vertical="center" wrapText="1"/>
    </xf>
    <xf numFmtId="0" fontId="6" fillId="0" borderId="218" xfId="0" applyFont="1" applyBorder="1" applyAlignment="1">
      <alignment horizontal="center" vertical="center" wrapText="1"/>
    </xf>
    <xf numFmtId="0" fontId="6" fillId="0" borderId="363" xfId="0" applyFont="1" applyFill="1" applyBorder="1" applyAlignment="1">
      <alignment horizontal="center" vertical="center" wrapText="1"/>
    </xf>
    <xf numFmtId="0" fontId="6" fillId="0" borderId="363" xfId="0" applyFont="1" applyFill="1" applyBorder="1" applyAlignment="1">
      <alignment horizontal="left" vertical="center" wrapText="1"/>
    </xf>
    <xf numFmtId="0" fontId="50" fillId="0" borderId="363" xfId="0" applyFont="1" applyFill="1" applyBorder="1" applyAlignment="1">
      <alignment horizontal="center" vertical="center" wrapText="1"/>
    </xf>
  </cellXfs>
  <cellStyles count="6">
    <cellStyle name="Гиперссылка" xfId="1" builtinId="8"/>
    <cellStyle name="Обычный" xfId="0" builtinId="0"/>
    <cellStyle name="Обычный 2" xfId="2"/>
    <cellStyle name="Обычный 2 2" xfId="4"/>
    <cellStyle name="Обычный 3" xfId="3"/>
    <cellStyle name="Процентный" xfId="5" builtinId="5"/>
  </cellStyles>
  <dxfs count="0"/>
  <tableStyles count="0" defaultTableStyle="TableStyleMedium2" defaultPivotStyle="PivotStyleLight16"/>
  <colors>
    <mruColors>
      <color rgb="FFFFFF66"/>
      <color rgb="FF006600"/>
      <color rgb="FFFF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9.jpeg"/><Relationship Id="rId13" Type="http://schemas.openxmlformats.org/officeDocument/2006/relationships/image" Target="../media/image14.jpeg"/><Relationship Id="rId3" Type="http://schemas.openxmlformats.org/officeDocument/2006/relationships/image" Target="../media/image4.jpg"/><Relationship Id="rId7" Type="http://schemas.openxmlformats.org/officeDocument/2006/relationships/image" Target="../media/image8.jpeg"/><Relationship Id="rId12" Type="http://schemas.openxmlformats.org/officeDocument/2006/relationships/image" Target="../media/image13.jpeg"/><Relationship Id="rId2" Type="http://schemas.openxmlformats.org/officeDocument/2006/relationships/image" Target="../media/image3.jpg"/><Relationship Id="rId1" Type="http://schemas.openxmlformats.org/officeDocument/2006/relationships/image" Target="../media/image2.png"/><Relationship Id="rId6" Type="http://schemas.openxmlformats.org/officeDocument/2006/relationships/image" Target="../media/image7.jpeg"/><Relationship Id="rId11" Type="http://schemas.openxmlformats.org/officeDocument/2006/relationships/image" Target="../media/image12.jpeg"/><Relationship Id="rId5" Type="http://schemas.openxmlformats.org/officeDocument/2006/relationships/image" Target="../media/image6.jpeg"/><Relationship Id="rId10" Type="http://schemas.openxmlformats.org/officeDocument/2006/relationships/image" Target="../media/image11.jpeg"/><Relationship Id="rId4" Type="http://schemas.openxmlformats.org/officeDocument/2006/relationships/image" Target="../media/image5.jpeg"/><Relationship Id="rId9" Type="http://schemas.openxmlformats.org/officeDocument/2006/relationships/image" Target="../media/image10.jpeg"/></Relationships>
</file>

<file path=xl/drawings/drawing1.xml><?xml version="1.0" encoding="utf-8"?>
<xdr:wsDr xmlns:xdr="http://schemas.openxmlformats.org/drawingml/2006/spreadsheetDrawing" xmlns:a="http://schemas.openxmlformats.org/drawingml/2006/main">
  <xdr:twoCellAnchor editAs="oneCell">
    <xdr:from>
      <xdr:col>3</xdr:col>
      <xdr:colOff>2095499</xdr:colOff>
      <xdr:row>1</xdr:row>
      <xdr:rowOff>47626</xdr:rowOff>
    </xdr:from>
    <xdr:to>
      <xdr:col>3</xdr:col>
      <xdr:colOff>5168276</xdr:colOff>
      <xdr:row>3</xdr:row>
      <xdr:rowOff>397965</xdr:rowOff>
    </xdr:to>
    <xdr:pic>
      <xdr:nvPicPr>
        <xdr:cNvPr id="3" name="Рисунок 2">
          <a:extLst>
            <a:ext uri="{FF2B5EF4-FFF2-40B4-BE49-F238E27FC236}">
              <a16:creationId xmlns=""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134224" y="219076"/>
          <a:ext cx="3072777" cy="674189"/>
        </a:xfrm>
        <a:prstGeom prst="rect">
          <a:avLst/>
        </a:prstGeom>
      </xdr:spPr>
    </xdr:pic>
    <xdr:clientData/>
  </xdr:twoCellAnchor>
  <xdr:twoCellAnchor editAs="oneCell">
    <xdr:from>
      <xdr:col>3</xdr:col>
      <xdr:colOff>2095499</xdr:colOff>
      <xdr:row>1</xdr:row>
      <xdr:rowOff>47626</xdr:rowOff>
    </xdr:from>
    <xdr:to>
      <xdr:col>3</xdr:col>
      <xdr:colOff>5168276</xdr:colOff>
      <xdr:row>3</xdr:row>
      <xdr:rowOff>397965</xdr:rowOff>
    </xdr:to>
    <xdr:pic>
      <xdr:nvPicPr>
        <xdr:cNvPr id="4" name="Рисунок 3">
          <a:extLst>
            <a:ext uri="{FF2B5EF4-FFF2-40B4-BE49-F238E27FC236}">
              <a16:creationId xmlns=""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61859" y="215266"/>
          <a:ext cx="3072777" cy="67037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1058</xdr:colOff>
      <xdr:row>10</xdr:row>
      <xdr:rowOff>5012</xdr:rowOff>
    </xdr:from>
    <xdr:to>
      <xdr:col>2</xdr:col>
      <xdr:colOff>16404</xdr:colOff>
      <xdr:row>21</xdr:row>
      <xdr:rowOff>0</xdr:rowOff>
    </xdr:to>
    <xdr:pic>
      <xdr:nvPicPr>
        <xdr:cNvPr id="2" name="Рисунок 1"/>
        <xdr:cNvPicPr>
          <a:picLocks noChangeAspect="1"/>
        </xdr:cNvPicPr>
      </xdr:nvPicPr>
      <xdr:blipFill>
        <a:blip xmlns:r="http://schemas.openxmlformats.org/officeDocument/2006/relationships" r:embed="rId1"/>
        <a:stretch>
          <a:fillRect/>
        </a:stretch>
      </xdr:blipFill>
      <xdr:spPr>
        <a:xfrm>
          <a:off x="286808" y="2243387"/>
          <a:ext cx="729721" cy="2100013"/>
        </a:xfrm>
        <a:prstGeom prst="rect">
          <a:avLst/>
        </a:prstGeom>
      </xdr:spPr>
    </xdr:pic>
    <xdr:clientData/>
  </xdr:twoCellAnchor>
  <xdr:twoCellAnchor editAs="oneCell">
    <xdr:from>
      <xdr:col>1</xdr:col>
      <xdr:colOff>1</xdr:colOff>
      <xdr:row>20</xdr:row>
      <xdr:rowOff>194733</xdr:rowOff>
    </xdr:from>
    <xdr:to>
      <xdr:col>2</xdr:col>
      <xdr:colOff>19050</xdr:colOff>
      <xdr:row>28</xdr:row>
      <xdr:rowOff>186266</xdr:rowOff>
    </xdr:to>
    <xdr:pic>
      <xdr:nvPicPr>
        <xdr:cNvPr id="3" name="Рисунок 2"/>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r="59090"/>
        <a:stretch/>
      </xdr:blipFill>
      <xdr:spPr>
        <a:xfrm>
          <a:off x="285751" y="4338108"/>
          <a:ext cx="733424" cy="1525058"/>
        </a:xfrm>
        <a:prstGeom prst="rect">
          <a:avLst/>
        </a:prstGeom>
      </xdr:spPr>
    </xdr:pic>
    <xdr:clientData/>
  </xdr:twoCellAnchor>
  <xdr:twoCellAnchor editAs="oneCell">
    <xdr:from>
      <xdr:col>1</xdr:col>
      <xdr:colOff>0</xdr:colOff>
      <xdr:row>29</xdr:row>
      <xdr:rowOff>8282</xdr:rowOff>
    </xdr:from>
    <xdr:to>
      <xdr:col>2</xdr:col>
      <xdr:colOff>15813</xdr:colOff>
      <xdr:row>39</xdr:row>
      <xdr:rowOff>175261</xdr:rowOff>
    </xdr:to>
    <xdr:pic>
      <xdr:nvPicPr>
        <xdr:cNvPr id="4" name="Рисунок 3"/>
        <xdr:cNvPicPr>
          <a:picLocks noChangeAspect="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l="47500" r="11250"/>
        <a:stretch/>
      </xdr:blipFill>
      <xdr:spPr>
        <a:xfrm>
          <a:off x="285750" y="5885207"/>
          <a:ext cx="730188" cy="2071979"/>
        </a:xfrm>
        <a:prstGeom prst="rect">
          <a:avLst/>
        </a:prstGeom>
      </xdr:spPr>
    </xdr:pic>
    <xdr:clientData/>
  </xdr:twoCellAnchor>
  <xdr:twoCellAnchor editAs="oneCell">
    <xdr:from>
      <xdr:col>0</xdr:col>
      <xdr:colOff>289137</xdr:colOff>
      <xdr:row>42</xdr:row>
      <xdr:rowOff>8282</xdr:rowOff>
    </xdr:from>
    <xdr:to>
      <xdr:col>2</xdr:col>
      <xdr:colOff>0</xdr:colOff>
      <xdr:row>50</xdr:row>
      <xdr:rowOff>169333</xdr:rowOff>
    </xdr:to>
    <xdr:pic>
      <xdr:nvPicPr>
        <xdr:cNvPr id="5" name="Рисунок 4"/>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r="27877"/>
        <a:stretch/>
      </xdr:blipFill>
      <xdr:spPr>
        <a:xfrm>
          <a:off x="289137" y="8380757"/>
          <a:ext cx="710988" cy="1685051"/>
        </a:xfrm>
        <a:prstGeom prst="rect">
          <a:avLst/>
        </a:prstGeom>
      </xdr:spPr>
    </xdr:pic>
    <xdr:clientData/>
  </xdr:twoCellAnchor>
  <xdr:twoCellAnchor editAs="oneCell">
    <xdr:from>
      <xdr:col>0</xdr:col>
      <xdr:colOff>296333</xdr:colOff>
      <xdr:row>41</xdr:row>
      <xdr:rowOff>0</xdr:rowOff>
    </xdr:from>
    <xdr:to>
      <xdr:col>2</xdr:col>
      <xdr:colOff>21695</xdr:colOff>
      <xdr:row>41</xdr:row>
      <xdr:rowOff>187113</xdr:rowOff>
    </xdr:to>
    <xdr:pic>
      <xdr:nvPicPr>
        <xdr:cNvPr id="6" name="Рисунок 5"/>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r="32231" b="76859"/>
        <a:stretch/>
      </xdr:blipFill>
      <xdr:spPr>
        <a:xfrm>
          <a:off x="286808" y="8172450"/>
          <a:ext cx="735012" cy="187113"/>
        </a:xfrm>
        <a:prstGeom prst="rect">
          <a:avLst/>
        </a:prstGeom>
      </xdr:spPr>
    </xdr:pic>
    <xdr:clientData/>
  </xdr:twoCellAnchor>
  <xdr:twoCellAnchor editAs="oneCell">
    <xdr:from>
      <xdr:col>0</xdr:col>
      <xdr:colOff>292100</xdr:colOff>
      <xdr:row>51</xdr:row>
      <xdr:rowOff>4053</xdr:rowOff>
    </xdr:from>
    <xdr:to>
      <xdr:col>2</xdr:col>
      <xdr:colOff>15875</xdr:colOff>
      <xdr:row>52</xdr:row>
      <xdr:rowOff>167639</xdr:rowOff>
    </xdr:to>
    <xdr:pic>
      <xdr:nvPicPr>
        <xdr:cNvPr id="7" name="Рисунок 6"/>
        <xdr:cNvPicPr>
          <a:picLocks noChangeAspect="1"/>
        </xdr:cNvPicPr>
      </xdr:nvPicPr>
      <xdr:blipFill rotWithShape="1">
        <a:blip xmlns:r="http://schemas.openxmlformats.org/officeDocument/2006/relationships" r:embed="rId6" cstate="print">
          <a:extLst>
            <a:ext uri="{28A0092B-C50C-407E-A947-70E740481C1C}">
              <a14:useLocalDpi xmlns:a14="http://schemas.microsoft.com/office/drawing/2010/main" val="0"/>
            </a:ext>
          </a:extLst>
        </a:blip>
        <a:srcRect b="65753"/>
        <a:stretch/>
      </xdr:blipFill>
      <xdr:spPr>
        <a:xfrm>
          <a:off x="282575" y="10100553"/>
          <a:ext cx="733425" cy="363611"/>
        </a:xfrm>
        <a:prstGeom prst="rect">
          <a:avLst/>
        </a:prstGeom>
      </xdr:spPr>
    </xdr:pic>
    <xdr:clientData/>
  </xdr:twoCellAnchor>
  <xdr:twoCellAnchor editAs="oneCell">
    <xdr:from>
      <xdr:col>0</xdr:col>
      <xdr:colOff>285750</xdr:colOff>
      <xdr:row>53</xdr:row>
      <xdr:rowOff>2802</xdr:rowOff>
    </xdr:from>
    <xdr:to>
      <xdr:col>2</xdr:col>
      <xdr:colOff>19052</xdr:colOff>
      <xdr:row>54</xdr:row>
      <xdr:rowOff>1512</xdr:rowOff>
    </xdr:to>
    <xdr:pic>
      <xdr:nvPicPr>
        <xdr:cNvPr id="8" name="Рисунок 7"/>
        <xdr:cNvPicPr>
          <a:picLocks noChangeAspect="1"/>
        </xdr:cNvPicPr>
      </xdr:nvPicPr>
      <xdr:blipFill rotWithShape="1">
        <a:blip xmlns:r="http://schemas.openxmlformats.org/officeDocument/2006/relationships" r:embed="rId7" cstate="print">
          <a:extLst>
            <a:ext uri="{28A0092B-C50C-407E-A947-70E740481C1C}">
              <a14:useLocalDpi xmlns:a14="http://schemas.microsoft.com/office/drawing/2010/main" val="0"/>
            </a:ext>
          </a:extLst>
        </a:blip>
        <a:srcRect l="-1367" t="39726" b="22539"/>
        <a:stretch/>
      </xdr:blipFill>
      <xdr:spPr>
        <a:xfrm>
          <a:off x="285750" y="10499352"/>
          <a:ext cx="733427" cy="198735"/>
        </a:xfrm>
        <a:prstGeom prst="rect">
          <a:avLst/>
        </a:prstGeom>
      </xdr:spPr>
    </xdr:pic>
    <xdr:clientData/>
  </xdr:twoCellAnchor>
  <xdr:twoCellAnchor editAs="oneCell">
    <xdr:from>
      <xdr:col>1</xdr:col>
      <xdr:colOff>3230</xdr:colOff>
      <xdr:row>54</xdr:row>
      <xdr:rowOff>5604</xdr:rowOff>
    </xdr:from>
    <xdr:to>
      <xdr:col>2</xdr:col>
      <xdr:colOff>19050</xdr:colOff>
      <xdr:row>55</xdr:row>
      <xdr:rowOff>108</xdr:rowOff>
    </xdr:to>
    <xdr:pic>
      <xdr:nvPicPr>
        <xdr:cNvPr id="9" name="Рисунок 8"/>
        <xdr:cNvPicPr>
          <a:picLocks noChangeAspect="1"/>
        </xdr:cNvPicPr>
      </xdr:nvPicPr>
      <xdr:blipFill rotWithShape="1">
        <a:blip xmlns:r="http://schemas.openxmlformats.org/officeDocument/2006/relationships" r:embed="rId8" cstate="print">
          <a:extLst>
            <a:ext uri="{28A0092B-C50C-407E-A947-70E740481C1C}">
              <a14:useLocalDpi xmlns:a14="http://schemas.microsoft.com/office/drawing/2010/main" val="0"/>
            </a:ext>
          </a:extLst>
        </a:blip>
        <a:srcRect b="63473"/>
        <a:stretch/>
      </xdr:blipFill>
      <xdr:spPr>
        <a:xfrm>
          <a:off x="288980" y="10702179"/>
          <a:ext cx="730195" cy="194529"/>
        </a:xfrm>
        <a:prstGeom prst="rect">
          <a:avLst/>
        </a:prstGeom>
      </xdr:spPr>
    </xdr:pic>
    <xdr:clientData/>
  </xdr:twoCellAnchor>
  <xdr:twoCellAnchor editAs="oneCell">
    <xdr:from>
      <xdr:col>1</xdr:col>
      <xdr:colOff>1613</xdr:colOff>
      <xdr:row>57</xdr:row>
      <xdr:rowOff>3810</xdr:rowOff>
    </xdr:from>
    <xdr:to>
      <xdr:col>2</xdr:col>
      <xdr:colOff>15875</xdr:colOff>
      <xdr:row>58</xdr:row>
      <xdr:rowOff>12754</xdr:rowOff>
    </xdr:to>
    <xdr:pic>
      <xdr:nvPicPr>
        <xdr:cNvPr id="10" name="Рисунок 9"/>
        <xdr:cNvPicPr>
          <a:picLocks noChangeAspect="1"/>
        </xdr:cNvPicPr>
      </xdr:nvPicPr>
      <xdr:blipFill rotWithShape="1">
        <a:blip xmlns:r="http://schemas.openxmlformats.org/officeDocument/2006/relationships" r:embed="rId9" cstate="print">
          <a:extLst>
            <a:ext uri="{28A0092B-C50C-407E-A947-70E740481C1C}">
              <a14:useLocalDpi xmlns:a14="http://schemas.microsoft.com/office/drawing/2010/main" val="0"/>
            </a:ext>
          </a:extLst>
        </a:blip>
        <a:srcRect t="61078"/>
        <a:stretch/>
      </xdr:blipFill>
      <xdr:spPr>
        <a:xfrm>
          <a:off x="287363" y="11300460"/>
          <a:ext cx="728637" cy="208969"/>
        </a:xfrm>
        <a:prstGeom prst="rect">
          <a:avLst/>
        </a:prstGeom>
      </xdr:spPr>
    </xdr:pic>
    <xdr:clientData/>
  </xdr:twoCellAnchor>
  <xdr:twoCellAnchor editAs="oneCell">
    <xdr:from>
      <xdr:col>1</xdr:col>
      <xdr:colOff>7621</xdr:colOff>
      <xdr:row>5</xdr:row>
      <xdr:rowOff>8105</xdr:rowOff>
    </xdr:from>
    <xdr:to>
      <xdr:col>1</xdr:col>
      <xdr:colOff>712471</xdr:colOff>
      <xdr:row>9</xdr:row>
      <xdr:rowOff>0</xdr:rowOff>
    </xdr:to>
    <xdr:pic>
      <xdr:nvPicPr>
        <xdr:cNvPr id="11" name="Рисунок 10"/>
        <xdr:cNvPicPr>
          <a:picLocks noChangeAspect="1"/>
        </xdr:cNvPicPr>
      </xdr:nvPicPr>
      <xdr:blipFill rotWithShape="1">
        <a:blip xmlns:r="http://schemas.openxmlformats.org/officeDocument/2006/relationships" r:embed="rId10" cstate="print">
          <a:duotone>
            <a:schemeClr val="bg2">
              <a:shade val="45000"/>
              <a:satMod val="135000"/>
            </a:schemeClr>
            <a:prstClr val="white"/>
          </a:duotone>
          <a:extLst>
            <a:ext uri="{28A0092B-C50C-407E-A947-70E740481C1C}">
              <a14:useLocalDpi xmlns:a14="http://schemas.microsoft.com/office/drawing/2010/main" val="0"/>
            </a:ext>
          </a:extLst>
        </a:blip>
        <a:srcRect b="28302"/>
        <a:stretch/>
      </xdr:blipFill>
      <xdr:spPr>
        <a:xfrm>
          <a:off x="293371" y="1274930"/>
          <a:ext cx="704850" cy="763420"/>
        </a:xfrm>
        <a:prstGeom prst="rect">
          <a:avLst/>
        </a:prstGeom>
      </xdr:spPr>
    </xdr:pic>
    <xdr:clientData/>
  </xdr:twoCellAnchor>
  <xdr:twoCellAnchor editAs="oneCell">
    <xdr:from>
      <xdr:col>1</xdr:col>
      <xdr:colOff>5293</xdr:colOff>
      <xdr:row>9</xdr:row>
      <xdr:rowOff>6193</xdr:rowOff>
    </xdr:from>
    <xdr:to>
      <xdr:col>1</xdr:col>
      <xdr:colOff>704850</xdr:colOff>
      <xdr:row>9</xdr:row>
      <xdr:rowOff>181455</xdr:rowOff>
    </xdr:to>
    <xdr:pic>
      <xdr:nvPicPr>
        <xdr:cNvPr id="12" name="Рисунок 11"/>
        <xdr:cNvPicPr>
          <a:picLocks noChangeAspect="1"/>
        </xdr:cNvPicPr>
      </xdr:nvPicPr>
      <xdr:blipFill rotWithShape="1">
        <a:blip xmlns:r="http://schemas.openxmlformats.org/officeDocument/2006/relationships" r:embed="rId11" cstate="print">
          <a:duotone>
            <a:schemeClr val="bg2">
              <a:shade val="45000"/>
              <a:satMod val="135000"/>
            </a:schemeClr>
            <a:prstClr val="white"/>
          </a:duotone>
          <a:extLst>
            <a:ext uri="{28A0092B-C50C-407E-A947-70E740481C1C}">
              <a14:useLocalDpi xmlns:a14="http://schemas.microsoft.com/office/drawing/2010/main" val="0"/>
            </a:ext>
          </a:extLst>
        </a:blip>
        <a:srcRect b="28302"/>
        <a:stretch/>
      </xdr:blipFill>
      <xdr:spPr>
        <a:xfrm>
          <a:off x="291043" y="2044543"/>
          <a:ext cx="699557" cy="175262"/>
        </a:xfrm>
        <a:prstGeom prst="rect">
          <a:avLst/>
        </a:prstGeom>
      </xdr:spPr>
    </xdr:pic>
    <xdr:clientData/>
  </xdr:twoCellAnchor>
  <xdr:twoCellAnchor editAs="oneCell">
    <xdr:from>
      <xdr:col>1</xdr:col>
      <xdr:colOff>1</xdr:colOff>
      <xdr:row>56</xdr:row>
      <xdr:rowOff>2962</xdr:rowOff>
    </xdr:from>
    <xdr:to>
      <xdr:col>2</xdr:col>
      <xdr:colOff>21166</xdr:colOff>
      <xdr:row>57</xdr:row>
      <xdr:rowOff>10582</xdr:rowOff>
    </xdr:to>
    <xdr:pic>
      <xdr:nvPicPr>
        <xdr:cNvPr id="13" name="Рисунок 12"/>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285751" y="11099587"/>
          <a:ext cx="735540" cy="207645"/>
        </a:xfrm>
        <a:prstGeom prst="rect">
          <a:avLst/>
        </a:prstGeom>
      </xdr:spPr>
    </xdr:pic>
    <xdr:clientData/>
  </xdr:twoCellAnchor>
  <xdr:twoCellAnchor editAs="oneCell">
    <xdr:from>
      <xdr:col>0</xdr:col>
      <xdr:colOff>285749</xdr:colOff>
      <xdr:row>54</xdr:row>
      <xdr:rowOff>179918</xdr:rowOff>
    </xdr:from>
    <xdr:to>
      <xdr:col>2</xdr:col>
      <xdr:colOff>21166</xdr:colOff>
      <xdr:row>55</xdr:row>
      <xdr:rowOff>190290</xdr:rowOff>
    </xdr:to>
    <xdr:pic>
      <xdr:nvPicPr>
        <xdr:cNvPr id="14" name="Рисунок 13"/>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285749" y="10876493"/>
          <a:ext cx="735542" cy="210397"/>
        </a:xfrm>
        <a:prstGeom prst="rect">
          <a:avLst/>
        </a:prstGeom>
      </xdr:spPr>
    </xdr:pic>
    <xdr:clientData/>
  </xdr:twoCellAnchor>
  <xdr:oneCellAnchor>
    <xdr:from>
      <xdr:col>0</xdr:col>
      <xdr:colOff>296333</xdr:colOff>
      <xdr:row>40</xdr:row>
      <xdr:rowOff>0</xdr:rowOff>
    </xdr:from>
    <xdr:ext cx="749829" cy="187113"/>
    <xdr:pic>
      <xdr:nvPicPr>
        <xdr:cNvPr id="15" name="Рисунок 14"/>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r="32231" b="76859"/>
        <a:stretch/>
      </xdr:blipFill>
      <xdr:spPr>
        <a:xfrm>
          <a:off x="286808" y="7981950"/>
          <a:ext cx="749829" cy="187113"/>
        </a:xfrm>
        <a:prstGeom prst="rect">
          <a:avLst/>
        </a:prstGeom>
      </xdr:spPr>
    </xdr:pic>
    <xdr:clientData/>
  </xdr:one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B1:M66"/>
  <sheetViews>
    <sheetView showGridLines="0" tabSelected="1" zoomScale="80" zoomScaleNormal="80" zoomScaleSheetLayoutView="85" workbookViewId="0">
      <selection activeCell="D20" sqref="D20:D22"/>
    </sheetView>
  </sheetViews>
  <sheetFormatPr defaultColWidth="8.7109375" defaultRowHeight="12.75" x14ac:dyDescent="0.2"/>
  <cols>
    <col min="1" max="1" width="2" style="1" customWidth="1"/>
    <col min="2" max="2" width="72.7109375" style="1" customWidth="1"/>
    <col min="3" max="3" width="0.7109375" style="1" customWidth="1"/>
    <col min="4" max="4" width="78.28515625" style="1" customWidth="1"/>
    <col min="5" max="5" width="1.28515625" style="1" customWidth="1"/>
    <col min="6" max="6" width="49.5703125" style="1" customWidth="1"/>
    <col min="7" max="7" width="9" style="3" customWidth="1"/>
    <col min="8" max="16384" width="8.7109375" style="1"/>
  </cols>
  <sheetData>
    <row r="1" spans="2:13" ht="13.5" thickBot="1" x14ac:dyDescent="0.25">
      <c r="B1" s="4"/>
      <c r="C1" s="4"/>
      <c r="D1" s="4"/>
      <c r="E1" s="4"/>
      <c r="H1" s="2"/>
      <c r="I1" s="2"/>
      <c r="J1" s="2"/>
      <c r="K1" s="2"/>
      <c r="L1" s="2"/>
      <c r="M1" s="2"/>
    </row>
    <row r="2" spans="2:13" ht="12.75" customHeight="1" x14ac:dyDescent="0.2">
      <c r="B2" s="944" t="s">
        <v>202</v>
      </c>
      <c r="C2" s="945"/>
      <c r="D2" s="946"/>
      <c r="E2" s="4"/>
      <c r="F2" s="938" t="s">
        <v>201</v>
      </c>
      <c r="G2" s="939"/>
    </row>
    <row r="3" spans="2:13" ht="12.75" customHeight="1" x14ac:dyDescent="0.2">
      <c r="B3" s="947"/>
      <c r="C3" s="948"/>
      <c r="D3" s="949"/>
      <c r="E3" s="4"/>
      <c r="F3" s="940"/>
      <c r="G3" s="941"/>
    </row>
    <row r="4" spans="2:13" ht="33.75" customHeight="1" x14ac:dyDescent="0.2">
      <c r="B4" s="947"/>
      <c r="C4" s="948"/>
      <c r="D4" s="949"/>
      <c r="E4" s="6"/>
      <c r="F4" s="940"/>
      <c r="G4" s="941"/>
    </row>
    <row r="5" spans="2:13" ht="16.5" thickBot="1" x14ac:dyDescent="0.25">
      <c r="B5" s="950" t="s">
        <v>908</v>
      </c>
      <c r="C5" s="951"/>
      <c r="D5" s="952"/>
      <c r="E5" s="7"/>
      <c r="F5" s="14"/>
      <c r="G5" s="15"/>
    </row>
    <row r="6" spans="2:13" ht="6" customHeight="1" thickBot="1" x14ac:dyDescent="0.3">
      <c r="B6" s="4"/>
      <c r="C6" s="5"/>
      <c r="D6" s="5"/>
      <c r="E6" s="4"/>
      <c r="F6" s="943"/>
      <c r="G6" s="943"/>
    </row>
    <row r="7" spans="2:13" ht="21" customHeight="1" thickBot="1" x14ac:dyDescent="0.25">
      <c r="B7" s="16"/>
      <c r="C7" s="17"/>
      <c r="D7" s="56"/>
      <c r="E7" s="5"/>
      <c r="F7" s="18" t="s">
        <v>155</v>
      </c>
      <c r="G7" s="19" t="s">
        <v>156</v>
      </c>
    </row>
    <row r="8" spans="2:13" ht="15" customHeight="1" x14ac:dyDescent="0.25">
      <c r="B8" s="8" t="s">
        <v>586</v>
      </c>
      <c r="C8" s="48"/>
      <c r="D8" s="30" t="s">
        <v>759</v>
      </c>
      <c r="E8" s="5"/>
      <c r="F8" s="341" t="s">
        <v>174</v>
      </c>
      <c r="G8" s="342"/>
    </row>
    <row r="9" spans="2:13" ht="15" customHeight="1" x14ac:dyDescent="0.2">
      <c r="B9" s="407" t="s">
        <v>587</v>
      </c>
      <c r="C9" s="29"/>
      <c r="D9" s="724" t="s">
        <v>251</v>
      </c>
      <c r="E9" s="5"/>
      <c r="F9" s="51" t="s">
        <v>590</v>
      </c>
      <c r="G9" s="82">
        <v>1</v>
      </c>
    </row>
    <row r="10" spans="2:13" ht="15" customHeight="1" x14ac:dyDescent="0.2">
      <c r="B10" s="407" t="s">
        <v>588</v>
      </c>
      <c r="C10" s="29"/>
      <c r="D10" s="724" t="s">
        <v>379</v>
      </c>
      <c r="E10" s="5"/>
      <c r="F10" s="51" t="s">
        <v>175</v>
      </c>
      <c r="G10" s="82">
        <v>11</v>
      </c>
    </row>
    <row r="11" spans="2:13" ht="15" customHeight="1" x14ac:dyDescent="0.2">
      <c r="B11" s="942" t="s">
        <v>589</v>
      </c>
      <c r="C11" s="29"/>
      <c r="D11" s="856" t="s">
        <v>867</v>
      </c>
      <c r="E11" s="5"/>
      <c r="F11" s="51" t="s">
        <v>814</v>
      </c>
      <c r="G11" s="82">
        <v>11</v>
      </c>
    </row>
    <row r="12" spans="2:13" ht="15" customHeight="1" x14ac:dyDescent="0.2">
      <c r="B12" s="942"/>
      <c r="C12" s="29"/>
      <c r="D12" s="856" t="s">
        <v>802</v>
      </c>
      <c r="E12" s="5"/>
      <c r="F12" s="51" t="s">
        <v>767</v>
      </c>
      <c r="G12" s="82">
        <v>8</v>
      </c>
    </row>
    <row r="13" spans="2:13" ht="15.75" x14ac:dyDescent="0.2">
      <c r="B13" s="408" t="s">
        <v>607</v>
      </c>
      <c r="C13" s="29"/>
      <c r="D13" s="51"/>
      <c r="E13" s="5"/>
      <c r="F13" s="343" t="s">
        <v>157</v>
      </c>
      <c r="G13" s="344"/>
    </row>
    <row r="14" spans="2:13" ht="18.75" x14ac:dyDescent="0.2">
      <c r="B14" s="408" t="s">
        <v>608</v>
      </c>
      <c r="C14" s="29"/>
      <c r="D14" s="30" t="s">
        <v>591</v>
      </c>
      <c r="E14" s="5"/>
      <c r="F14" s="51" t="s">
        <v>815</v>
      </c>
      <c r="G14" s="82">
        <v>11</v>
      </c>
    </row>
    <row r="15" spans="2:13" ht="15" customHeight="1" x14ac:dyDescent="0.2">
      <c r="B15" s="8" t="s">
        <v>592</v>
      </c>
      <c r="C15" s="29"/>
      <c r="D15" s="51" t="s">
        <v>761</v>
      </c>
      <c r="E15" s="5"/>
      <c r="F15" s="51" t="s">
        <v>587</v>
      </c>
      <c r="G15" s="82">
        <v>1</v>
      </c>
    </row>
    <row r="16" spans="2:13" ht="15.75" x14ac:dyDescent="0.25">
      <c r="B16" s="942" t="s">
        <v>546</v>
      </c>
      <c r="C16" s="29"/>
      <c r="D16" s="51" t="s">
        <v>762</v>
      </c>
      <c r="E16" s="5"/>
      <c r="F16" s="343" t="s">
        <v>158</v>
      </c>
      <c r="G16" s="11"/>
    </row>
    <row r="17" spans="2:7" ht="15" customHeight="1" x14ac:dyDescent="0.2">
      <c r="B17" s="942"/>
      <c r="C17" s="29"/>
      <c r="D17" s="51" t="s">
        <v>866</v>
      </c>
      <c r="E17" s="4"/>
      <c r="F17" s="51" t="s">
        <v>177</v>
      </c>
      <c r="G17" s="82">
        <v>12</v>
      </c>
    </row>
    <row r="18" spans="2:7" ht="15" customHeight="1" x14ac:dyDescent="0.25">
      <c r="B18" s="942"/>
      <c r="C18" s="29"/>
      <c r="D18" s="51" t="s">
        <v>802</v>
      </c>
      <c r="E18" s="4"/>
      <c r="F18" s="343" t="s">
        <v>159</v>
      </c>
      <c r="G18" s="9"/>
    </row>
    <row r="19" spans="2:7" ht="15" customHeight="1" x14ac:dyDescent="0.2">
      <c r="B19" s="8" t="s">
        <v>593</v>
      </c>
      <c r="C19" s="29"/>
      <c r="D19" s="30" t="s">
        <v>804</v>
      </c>
      <c r="E19" s="4"/>
      <c r="F19" s="51" t="s">
        <v>176</v>
      </c>
      <c r="G19" s="82">
        <v>2</v>
      </c>
    </row>
    <row r="20" spans="2:7" ht="15" customHeight="1" x14ac:dyDescent="0.2">
      <c r="B20" s="942" t="s">
        <v>904</v>
      </c>
      <c r="C20" s="29"/>
      <c r="D20" s="942" t="s">
        <v>195</v>
      </c>
      <c r="E20" s="4"/>
      <c r="F20" s="51" t="s">
        <v>178</v>
      </c>
      <c r="G20" s="82">
        <v>12</v>
      </c>
    </row>
    <row r="21" spans="2:7" ht="15" customHeight="1" x14ac:dyDescent="0.25">
      <c r="B21" s="942"/>
      <c r="C21" s="29"/>
      <c r="D21" s="942"/>
      <c r="E21" s="4"/>
      <c r="F21" s="343" t="s">
        <v>160</v>
      </c>
      <c r="G21" s="9"/>
    </row>
    <row r="22" spans="2:7" ht="15" customHeight="1" x14ac:dyDescent="0.2">
      <c r="B22" s="942"/>
      <c r="C22" s="29"/>
      <c r="D22" s="942"/>
      <c r="E22" s="4"/>
      <c r="F22" s="51" t="s">
        <v>816</v>
      </c>
      <c r="G22" s="82">
        <v>11</v>
      </c>
    </row>
    <row r="23" spans="2:7" ht="15" customHeight="1" x14ac:dyDescent="0.2">
      <c r="B23" s="57" t="s">
        <v>594</v>
      </c>
      <c r="C23" s="29"/>
      <c r="D23" s="955" t="s">
        <v>907</v>
      </c>
      <c r="E23" s="4"/>
      <c r="F23" s="51" t="s">
        <v>179</v>
      </c>
      <c r="G23" s="82">
        <v>12</v>
      </c>
    </row>
    <row r="24" spans="2:7" ht="15" customHeight="1" x14ac:dyDescent="0.2">
      <c r="B24" s="942" t="s">
        <v>905</v>
      </c>
      <c r="C24" s="29"/>
      <c r="D24" s="955"/>
      <c r="E24" s="4"/>
      <c r="F24" s="51" t="s">
        <v>197</v>
      </c>
      <c r="G24" s="82">
        <v>7</v>
      </c>
    </row>
    <row r="25" spans="2:7" ht="15" customHeight="1" x14ac:dyDescent="0.25">
      <c r="B25" s="942"/>
      <c r="C25" s="29"/>
      <c r="D25" s="955"/>
      <c r="E25" s="4"/>
      <c r="F25" s="343" t="s">
        <v>161</v>
      </c>
      <c r="G25" s="9"/>
    </row>
    <row r="26" spans="2:7" ht="15" customHeight="1" x14ac:dyDescent="0.2">
      <c r="B26" s="942"/>
      <c r="C26" s="29"/>
      <c r="D26" s="30" t="s">
        <v>805</v>
      </c>
      <c r="E26" s="4"/>
      <c r="F26" s="345"/>
      <c r="G26" s="82"/>
    </row>
    <row r="27" spans="2:7" ht="15" customHeight="1" x14ac:dyDescent="0.25">
      <c r="B27" s="57" t="s">
        <v>595</v>
      </c>
      <c r="C27" s="29"/>
      <c r="D27" s="942" t="s">
        <v>698</v>
      </c>
      <c r="E27" s="4"/>
      <c r="F27" s="343" t="s">
        <v>162</v>
      </c>
      <c r="G27" s="9"/>
    </row>
    <row r="28" spans="2:7" ht="15" customHeight="1" x14ac:dyDescent="0.2">
      <c r="B28" s="942" t="s">
        <v>221</v>
      </c>
      <c r="C28" s="29"/>
      <c r="D28" s="942"/>
      <c r="E28" s="4"/>
      <c r="F28" s="346" t="s">
        <v>460</v>
      </c>
      <c r="G28" s="347">
        <v>11</v>
      </c>
    </row>
    <row r="29" spans="2:7" ht="15" customHeight="1" x14ac:dyDescent="0.2">
      <c r="B29" s="942"/>
      <c r="C29" s="29"/>
      <c r="D29" s="942"/>
      <c r="E29" s="4"/>
      <c r="F29" s="346" t="s">
        <v>216</v>
      </c>
      <c r="G29" s="347">
        <v>5</v>
      </c>
    </row>
    <row r="30" spans="2:7" ht="15" customHeight="1" x14ac:dyDescent="0.25">
      <c r="B30" s="57" t="s">
        <v>597</v>
      </c>
      <c r="C30" s="29"/>
      <c r="D30" s="723"/>
      <c r="E30" s="4"/>
      <c r="F30" s="343" t="s">
        <v>596</v>
      </c>
      <c r="G30" s="9"/>
    </row>
    <row r="31" spans="2:7" ht="15" customHeight="1" x14ac:dyDescent="0.2">
      <c r="B31" s="954" t="s">
        <v>181</v>
      </c>
      <c r="C31" s="29"/>
      <c r="D31" s="30" t="s">
        <v>806</v>
      </c>
      <c r="E31" s="4"/>
      <c r="F31" s="345" t="s">
        <v>598</v>
      </c>
      <c r="G31" s="82">
        <v>1</v>
      </c>
    </row>
    <row r="32" spans="2:7" ht="15" customHeight="1" x14ac:dyDescent="0.2">
      <c r="B32" s="954"/>
      <c r="C32" s="29"/>
      <c r="D32" s="86"/>
      <c r="E32" s="4"/>
      <c r="F32" s="345" t="s">
        <v>599</v>
      </c>
      <c r="G32" s="82">
        <v>1</v>
      </c>
    </row>
    <row r="33" spans="2:7" ht="15" customHeight="1" x14ac:dyDescent="0.2">
      <c r="B33" s="57" t="s">
        <v>760</v>
      </c>
      <c r="C33" s="29"/>
      <c r="D33" s="30" t="s">
        <v>807</v>
      </c>
      <c r="E33" s="4"/>
      <c r="F33" s="343" t="s">
        <v>163</v>
      </c>
      <c r="G33" s="12"/>
    </row>
    <row r="34" spans="2:7" ht="15" customHeight="1" x14ac:dyDescent="0.2">
      <c r="B34" s="956" t="s">
        <v>906</v>
      </c>
      <c r="C34" s="29"/>
      <c r="D34" s="89"/>
      <c r="E34" s="4"/>
      <c r="F34" s="345" t="s">
        <v>269</v>
      </c>
      <c r="G34" s="82">
        <v>9</v>
      </c>
    </row>
    <row r="35" spans="2:7" ht="15" customHeight="1" x14ac:dyDescent="0.2">
      <c r="B35" s="956"/>
      <c r="C35" s="29"/>
      <c r="D35" s="30" t="s">
        <v>808</v>
      </c>
      <c r="E35" s="4"/>
      <c r="F35" s="345" t="s">
        <v>234</v>
      </c>
      <c r="G35" s="82">
        <v>13</v>
      </c>
    </row>
    <row r="36" spans="2:7" ht="15" customHeight="1" x14ac:dyDescent="0.2">
      <c r="B36" s="724"/>
      <c r="C36" s="29"/>
      <c r="D36" s="89"/>
      <c r="E36" s="4"/>
      <c r="F36" s="345" t="s">
        <v>180</v>
      </c>
      <c r="G36" s="82">
        <v>12</v>
      </c>
    </row>
    <row r="37" spans="2:7" ht="15" customHeight="1" x14ac:dyDescent="0.2">
      <c r="B37" s="57" t="s">
        <v>801</v>
      </c>
      <c r="C37" s="29"/>
      <c r="D37" s="30" t="s">
        <v>809</v>
      </c>
      <c r="E37" s="4"/>
      <c r="F37" s="345" t="s">
        <v>196</v>
      </c>
      <c r="G37" s="82">
        <v>7</v>
      </c>
    </row>
    <row r="38" spans="2:7" ht="15" customHeight="1" x14ac:dyDescent="0.25">
      <c r="B38" s="724" t="s">
        <v>770</v>
      </c>
      <c r="C38" s="29"/>
      <c r="D38" s="89"/>
      <c r="E38" s="4"/>
      <c r="F38" s="343" t="s">
        <v>164</v>
      </c>
      <c r="G38" s="11"/>
    </row>
    <row r="39" spans="2:7" ht="16.5" customHeight="1" x14ac:dyDescent="0.2">
      <c r="B39" s="724" t="s">
        <v>776</v>
      </c>
      <c r="C39" s="29"/>
      <c r="D39" s="30" t="s">
        <v>810</v>
      </c>
      <c r="E39" s="4"/>
      <c r="F39" s="346" t="s">
        <v>236</v>
      </c>
      <c r="G39" s="347">
        <v>11</v>
      </c>
    </row>
    <row r="40" spans="2:7" ht="15" customHeight="1" x14ac:dyDescent="0.2">
      <c r="B40" s="942"/>
      <c r="C40" s="29"/>
      <c r="D40" s="89"/>
      <c r="E40" s="4"/>
      <c r="F40" s="343" t="s">
        <v>165</v>
      </c>
      <c r="G40" s="12"/>
    </row>
    <row r="41" spans="2:7" ht="15" customHeight="1" x14ac:dyDescent="0.25">
      <c r="B41" s="942"/>
      <c r="C41" s="29"/>
      <c r="D41" s="30" t="s">
        <v>811</v>
      </c>
      <c r="E41" s="4"/>
      <c r="F41" s="349" t="s">
        <v>181</v>
      </c>
      <c r="G41" s="82">
        <v>6</v>
      </c>
    </row>
    <row r="42" spans="2:7" ht="15" customHeight="1" thickBot="1" x14ac:dyDescent="0.3">
      <c r="B42" s="953"/>
      <c r="C42" s="348"/>
      <c r="D42" s="788"/>
      <c r="E42" s="4"/>
      <c r="F42" s="409" t="s">
        <v>607</v>
      </c>
      <c r="G42" s="82">
        <v>1</v>
      </c>
    </row>
    <row r="43" spans="2:7" ht="31.15" customHeight="1" x14ac:dyDescent="0.25">
      <c r="E43" s="4"/>
      <c r="F43" s="410" t="s">
        <v>609</v>
      </c>
      <c r="G43" s="82">
        <v>1</v>
      </c>
    </row>
    <row r="44" spans="2:7" ht="15" customHeight="1" x14ac:dyDescent="0.2">
      <c r="E44" s="4"/>
      <c r="F44" s="343" t="s">
        <v>166</v>
      </c>
      <c r="G44" s="12"/>
    </row>
    <row r="45" spans="2:7" ht="15" customHeight="1" x14ac:dyDescent="0.2">
      <c r="F45" s="51" t="s">
        <v>187</v>
      </c>
      <c r="G45" s="82">
        <v>3</v>
      </c>
    </row>
    <row r="46" spans="2:7" ht="15" customHeight="1" x14ac:dyDescent="0.2">
      <c r="F46" s="346" t="s">
        <v>200</v>
      </c>
      <c r="G46" s="347">
        <v>11</v>
      </c>
    </row>
    <row r="47" spans="2:7" ht="15" customHeight="1" x14ac:dyDescent="0.2">
      <c r="F47" s="346" t="s">
        <v>235</v>
      </c>
      <c r="G47" s="347">
        <v>11</v>
      </c>
    </row>
    <row r="48" spans="2:7" ht="15" customHeight="1" x14ac:dyDescent="0.2">
      <c r="F48" s="345" t="s">
        <v>51</v>
      </c>
      <c r="G48" s="82">
        <v>12</v>
      </c>
    </row>
    <row r="49" spans="6:7" ht="15" customHeight="1" x14ac:dyDescent="0.25">
      <c r="F49" s="349" t="s">
        <v>182</v>
      </c>
      <c r="G49" s="13" t="s">
        <v>600</v>
      </c>
    </row>
    <row r="50" spans="6:7" ht="15" customHeight="1" x14ac:dyDescent="0.2">
      <c r="F50" s="345" t="s">
        <v>183</v>
      </c>
      <c r="G50" s="82">
        <v>14</v>
      </c>
    </row>
    <row r="51" spans="6:7" ht="15" customHeight="1" x14ac:dyDescent="0.2">
      <c r="F51" s="343" t="s">
        <v>167</v>
      </c>
      <c r="G51" s="12"/>
    </row>
    <row r="52" spans="6:7" ht="15" customHeight="1" x14ac:dyDescent="0.2">
      <c r="F52" s="345" t="s">
        <v>184</v>
      </c>
      <c r="G52" s="82">
        <v>16</v>
      </c>
    </row>
    <row r="53" spans="6:7" ht="15" customHeight="1" x14ac:dyDescent="0.2">
      <c r="F53" s="343" t="s">
        <v>168</v>
      </c>
      <c r="G53" s="12"/>
    </row>
    <row r="54" spans="6:7" ht="15" customHeight="1" x14ac:dyDescent="0.2">
      <c r="F54" s="345" t="s">
        <v>185</v>
      </c>
      <c r="G54" s="82">
        <v>12</v>
      </c>
    </row>
    <row r="55" spans="6:7" ht="15" customHeight="1" x14ac:dyDescent="0.2">
      <c r="F55" s="345" t="s">
        <v>186</v>
      </c>
      <c r="G55" s="82">
        <v>12</v>
      </c>
    </row>
    <row r="56" spans="6:7" ht="15" customHeight="1" x14ac:dyDescent="0.2">
      <c r="F56" s="343" t="s">
        <v>169</v>
      </c>
      <c r="G56" s="31"/>
    </row>
    <row r="57" spans="6:7" ht="15" customHeight="1" x14ac:dyDescent="0.2">
      <c r="F57" s="51" t="s">
        <v>188</v>
      </c>
      <c r="G57" s="82">
        <v>4</v>
      </c>
    </row>
    <row r="58" spans="6:7" ht="15" customHeight="1" x14ac:dyDescent="0.2">
      <c r="F58" s="350" t="s">
        <v>170</v>
      </c>
      <c r="G58" s="12"/>
    </row>
    <row r="59" spans="6:7" ht="15" customHeight="1" x14ac:dyDescent="0.2">
      <c r="F59" s="345" t="s">
        <v>189</v>
      </c>
      <c r="G59" s="82">
        <v>12</v>
      </c>
    </row>
    <row r="60" spans="6:7" ht="15" customHeight="1" x14ac:dyDescent="0.2">
      <c r="F60" s="343" t="s">
        <v>171</v>
      </c>
      <c r="G60" s="12"/>
    </row>
    <row r="61" spans="6:7" ht="15" customHeight="1" x14ac:dyDescent="0.25">
      <c r="F61" s="349"/>
      <c r="G61" s="10"/>
    </row>
    <row r="62" spans="6:7" ht="15" customHeight="1" x14ac:dyDescent="0.2">
      <c r="F62" s="345" t="s">
        <v>198</v>
      </c>
      <c r="G62" s="82">
        <v>7</v>
      </c>
    </row>
    <row r="63" spans="6:7" ht="15" customHeight="1" x14ac:dyDescent="0.2">
      <c r="F63" s="343" t="s">
        <v>172</v>
      </c>
      <c r="G63" s="12"/>
    </row>
    <row r="64" spans="6:7" ht="15" x14ac:dyDescent="0.2">
      <c r="F64" s="345" t="s">
        <v>51</v>
      </c>
      <c r="G64" s="82">
        <v>12</v>
      </c>
    </row>
    <row r="65" spans="6:7" ht="15" x14ac:dyDescent="0.2">
      <c r="F65" s="343" t="s">
        <v>173</v>
      </c>
      <c r="G65" s="12"/>
    </row>
    <row r="66" spans="6:7" ht="15.75" thickBot="1" x14ac:dyDescent="0.25">
      <c r="F66" s="796" t="s">
        <v>190</v>
      </c>
      <c r="G66" s="83">
        <v>16</v>
      </c>
    </row>
  </sheetData>
  <mergeCells count="15">
    <mergeCell ref="B40:B42"/>
    <mergeCell ref="B24:B26"/>
    <mergeCell ref="B28:B29"/>
    <mergeCell ref="B31:B32"/>
    <mergeCell ref="D23:D25"/>
    <mergeCell ref="B34:B35"/>
    <mergeCell ref="D27:D29"/>
    <mergeCell ref="F2:G4"/>
    <mergeCell ref="B20:B22"/>
    <mergeCell ref="B16:B18"/>
    <mergeCell ref="F6:G6"/>
    <mergeCell ref="B2:D4"/>
    <mergeCell ref="B5:D5"/>
    <mergeCell ref="B11:B12"/>
    <mergeCell ref="D20:D22"/>
  </mergeCells>
  <hyperlinks>
    <hyperlink ref="B31" location="'Подсистема (4)'!A1" display="4.1. Подсистема для Фасада"/>
    <hyperlink ref="B15" location="'Водосточные системы (2)'!A1" display="2. ВОДОСТОЧНАЯ СИСТЕМА"/>
    <hyperlink ref="B19" location="'Софиты (3)'!A1" display="3. СОФИТЫ"/>
    <hyperlink ref="B23" location="'ФАСАДЫ (4)'!A1" display="4. ФАСАД "/>
    <hyperlink ref="B30" location="'Подсистема (6)'!A1" display="6. ПОДСИСТЕМА"/>
    <hyperlink ref="D26" location="'Комплектующие для ВС (12)'!A1" display="12. КОМПЛЕКТУЮЩИЕ К ВОДОСТОЧНОЙ СИСТЕМЕ"/>
    <hyperlink ref="F9:G9" location="'Комплектующие для кровли (8)'!A1" display="SOFFITO"/>
    <hyperlink ref="F19:G19" location="'Водосточные системы (1)'!A1" display="Водосточные системы"/>
    <hyperlink ref="F41:G41" location="'Подсистема (4)'!A1" display="Подсистема для Фасада"/>
    <hyperlink ref="B16" location="'Водосточные системы (1)'!A1" display="1.1. Водосточная система с покрытием PURAL, PURAL MATT, по карте RAL, ОЦИНКОВКА, из ЦИНК-ТИТАНА, из МЕДИ"/>
    <hyperlink ref="B20" location="'Софиты (2)'!A1" display="Софит СТАЛЬ с покрытием PE, PURAL, PURAL MATT, PRINTECH; АЛЮМИНИЙ с покрытием PE, PE МАТТ; МЕДЬ"/>
    <hyperlink ref="D23" location="'Аксессуары для кровли (9)'!A1" display="StopMOSS; Гвозди Ершенные; Аэратор пластиковый &quot;Специальный&quot;; Аэратор пластиковый &quot;Стандартный&quot;; Снегозадержатель БИТ; Снегозадержатель МЕТ"/>
    <hyperlink ref="D27" location="'Комплектующие для ВС (11)'!A1" display="Хомут/Метиз (оцинкованный, омедненный)/Декоративная накладка для хомута трубы/Шайба резиновая/Уплотнитель резиновый для заглушки/Уплотнитель резиновый для соединителя желоба/Соединитель желоба/Элемент жесткости/Гайки/Болты/Винты/Саморезы/Заклепки"/>
    <hyperlink ref="F24" location="'Фартуки (гладкие листы) (7)'!A1" display="Гл.лист"/>
    <hyperlink ref="F28" location="'Комплектующие для кровли (11)'!A1" display="Колпачки декоративные / Кляммеры / Корректор"/>
    <hyperlink ref="B24" location="'ФАСАДЫ (3)'!A1" display="3.1. Фасад СТАЛЬ с покрытием PE, PURAL, PURAL MATT, PRINTECH; АЛЮМИНИЙ с покрытием PE, PE MATT."/>
    <hyperlink ref="F45:G45" location="'Софиты (2)'!A1" display="Софит металлический"/>
    <hyperlink ref="F50:G50" location="'Прочие (12)'!A1" display="Стенды"/>
    <hyperlink ref="F52:G52" location="'Прочие (12)'!A1" display="Тара"/>
    <hyperlink ref="F57:G57" location="'ФАСАДЫ (3)'!A1" display="Фасад металлический"/>
    <hyperlink ref="F29" location="'Комп. к Софитам_Фасадам (5)'!A1" display="Комплектующие к Софитам/Фасадам"/>
    <hyperlink ref="B27" location="'Комп. к Софитам_Фасадам (5)'!A1" display="5. КОМПЛЕКТУЮЩИЕ К СОФИТАМ И ФАСАДАМ "/>
    <hyperlink ref="B28:B29" location="'Комп. к Софитам_Фасадам (5)'!A1" display="Универсальные комплектующие/ Комплектующие к Софитам/Комплектующие к Фасадам"/>
    <hyperlink ref="B31:B32" location="'Подсистема (6)'!A1" display="Подсистема для Фасада"/>
    <hyperlink ref="F9" location="'AQUAVENT (1)'!A1" display="AQUAVENT"/>
    <hyperlink ref="F17" location="'Комплектующие для ВС (12)'!A1" display="Болты"/>
    <hyperlink ref="F34" location="'Металлочерепица (9)'!A1" display="Металлочерепица"/>
    <hyperlink ref="F41" location="'Подсистема (6)'!A1" display="Подсистема для Фасада"/>
    <hyperlink ref="F50" location="'Демонстрационные материалы (14)'!A1" display="Стенды"/>
    <hyperlink ref="F52" location="'Тара (16)'!A1" display="Тара"/>
    <hyperlink ref="F57" location="'ФАСАДЫ (4)'!A1" display="Фасад металлический"/>
    <hyperlink ref="G9" location="'AQUAVENT (1)'!A1" display="'AQUAVENT (1)'!A1"/>
    <hyperlink ref="G28" location="'Комплектующие для кровли (11)'!A1" display="'Комплектующие для кровли (11)'!A1"/>
    <hyperlink ref="G29" location="'Комп. к Софитам_Фасадам (5)'!A1" display="'Комп. к Софитам_Фасадам (5)'!A1"/>
    <hyperlink ref="G41" location="'Подсистема (6)'!A1" display="'Подсистема (6)'!A1"/>
    <hyperlink ref="G50" location="'Демонстрационные материалы (14)'!A1" display="'Демонстрационные материалы (14)'!A1"/>
    <hyperlink ref="G52" location="'Тара (16)'!A1" display="'Тара (16)'!A1"/>
    <hyperlink ref="D31" location="'Модульные ограждения (13)'!A1" display="13. МОДУЛЬНЫЕ ОГРАЖДЕНИЯ"/>
    <hyperlink ref="D33" location="'Демонстрационные материалы (14)'!A1" display="14. ДЕМОНСТРАЦИОННЫЕ МАТЕРИАЛЫ"/>
    <hyperlink ref="D35" location="'Сопутствующие товары (15)'!A1" display="15. СОПУТСТВУЮЩИЕ ТОВАРЫ"/>
    <hyperlink ref="F35" location="'Модульные ограждения (13)'!Print_Area" display="Модульные ограждения"/>
    <hyperlink ref="D39" location="'Под заказ (17)'!A1" display="17. ПЕРЕЧЕНЬ ПРОДУКЦИИ &quot;ПОД ЗАКАЗ&quot;"/>
    <hyperlink ref="D37" location="'Тара (16)'!A1" display="16. ТАРА И УПАКОВКА"/>
    <hyperlink ref="D14" location="'Модульный профиль (10)'!A1" display="10. МОДУЛЬНЫЙ ПРОФИЛЬ"/>
    <hyperlink ref="B8" location="'AQUAVENT (1)'!A1" display="1. AQUAVENT"/>
    <hyperlink ref="B9" location="'AQUAVENT (1)'!A1" display="Аэроэлемент конька  AQUAVENT ROLL "/>
    <hyperlink ref="B10" location="'AQUAVENT (1)'!A1" display="Лента AQUAVENT BAND-SOLO / Лента AQUAVENT BAND-DUO"/>
    <hyperlink ref="B11" location="'AQUAVENT (1)'!A1" display="Диффузионная мембрана AQUAVENT 110 / Диффузионная мембрана AQUAVENT 150"/>
    <hyperlink ref="F15" location="'AQUAVENT (1)'!A1" display="Аэроэлемент конька  AQUAVENT ROLL "/>
    <hyperlink ref="F42" location="'AQUAVENT (1)'!A1" display="Плёнка параизоляционная армированная AQUAVENT STOP REFLEX"/>
    <hyperlink ref="F43" location="'AQUAVENT (1)'!A1" display="Плёнка параизоляционная плёнка AQUAVENT STOP"/>
    <hyperlink ref="F10" location="'Комплектующие для кровли (11)'!A1" display="SOFFITO"/>
    <hyperlink ref="G10" location="'Комплектующие для кровли (11)'!A1" display="'Комплектующие для кровли (11)'!A1"/>
    <hyperlink ref="F31:G31" location="'Комплектующие для ВС (11)'!A1" display="Декоративная накладка для хомута трубы"/>
    <hyperlink ref="F32" location="'AQUAVENT (1)'!A1" display="Лента AQUAVENT BAND-DUO"/>
    <hyperlink ref="B13" location="'AQUAVENT (1)'!A1" display="Плёнка параизоляционная армированная AQUAVENT STOP REFLEX"/>
    <hyperlink ref="B14" location="'AQUAVENT (1)'!A1" display="Плёнка параизоляционная плёнка AQUAVENT STOP"/>
    <hyperlink ref="B16:B18" location="'Водосточные системы (2)'!A1" display="Водосточная система с покрытием PE, PU, PURAL, PURAL MATT/по карте RAL/ОЦИНКОВКА/из МЕДИ                                                                                               Временный водосток (стартовый комплект/дополнительный комплект)"/>
    <hyperlink ref="B20:B22" location="'Софиты (3)'!A1" display="Софит СТАЛЬ с покрытием PE, PURAL, PURAL MATT, PRINTECH/АЛЮМИНИЙ с покрытием PE, PE МАТТ/МЕДЬ"/>
    <hyperlink ref="B24:B26" location="'ФАСАДЫ (4)'!A1" display="Фасад СТАЛЬ с покрытием PE, PURAL, PURAL MATT, PRINTECH/АЛЮМИНИЙ с покрытием PE, PE MATT."/>
    <hyperlink ref="D27:D30" location="'Комплектующие для ВС (12)'!A1" display="Шайба резиновая/Уплотнитель резиновый для заглушки/Уплотнитель резиновый для соединителя желоба/Соединитель желоба/Элемент жесткости/Гайки/Болты/Винты/Саморезы/Заклепки"/>
    <hyperlink ref="G15" location="'AQUAVENT (1)'!A1" display="'AQUAVENT (1)'!A1"/>
    <hyperlink ref="G32" location="'AQUAVENT (1)'!A1" display="'AQUAVENT (1)'!A1"/>
    <hyperlink ref="G42:G43" location="'Подсистема (4)'!A1" display="Подсистема для Фасада"/>
    <hyperlink ref="F19" location="'Водосточные системы (2)'!A1" display="Водосточные системы"/>
    <hyperlink ref="F31" location="'AQUAVENT (1)'!A1" display="Лента AQUAVENT BAND-SOLO"/>
    <hyperlink ref="G19" location="'Водосточные системы (2)'!A1" display="'Водосточные системы (2)'!A1"/>
    <hyperlink ref="G31" location="'AQUAVENT (1)'!A1" display="'AQUAVENT (1)'!A1"/>
    <hyperlink ref="G42" location="'AQUAVENT (1)'!A1" display="'AQUAVENT (1)'!A1"/>
    <hyperlink ref="G43" location="'AQUAVENT (1)'!A1" display="'AQUAVENT (1)'!A1"/>
    <hyperlink ref="F45" location="'Софиты (3)'!A1" display="Софит металлический"/>
    <hyperlink ref="G45" location="'Софиты (3)'!A1" display="'Софиты (3)'!A1"/>
    <hyperlink ref="G57" location="'ФАСАДЫ (4)'!A1" display="'ФАСАДЫ (4)'!A1"/>
    <hyperlink ref="D8" location="'Металлочерепица (9)'!A1" display="9. МЕТАЛЛОЧЕРЕПИЦА"/>
    <hyperlink ref="D9" location="'Металлочерепица (9)'!A1" display="Металлочерепица Стокгольм"/>
    <hyperlink ref="D10" location="'Металлочерепица (9)'!A1" display="Металлочерепица Гетеборг"/>
    <hyperlink ref="B33" location="'Фартуки (гладкие листы) (7)'!A1" display="7. ФАРТУКИ / ГЛ.ЛИСТЫ"/>
    <hyperlink ref="B34" location="'Фартуки (гладкие листы) (6)'!A1" display="Фартуки/Гл.листы (штрипс) СТАЛЬ с покрытием PE, PURAL, PURAL MAT, PRINTECH, MICA BT/АЛЮМИНИЙ с покрытием PE, PE MATT/по карте RAL/ОЦИНКОВКА/из ЦИНК-ТИТАНА/из МЕДИ"/>
    <hyperlink ref="D20" location="'Комплектующие для кровли (8)'!A1" display="Решетки вентиляционные/Колпачки декоративные/Кляммеры/SOFFITO/Клей TEC-7/Краска-Спрей/Кронштейн стандартный/Отвод антивандальный"/>
    <hyperlink ref="D19" location="'Комплектующие для кровли (11)'!A1" display="11. КОМПЛЕКТУЮЩИЕ ДЛЯ КРОВЛИ"/>
    <hyperlink ref="B34:B36" location="'Фартуки (гладкие листы) (7)'!A1" display="Фартуки/Гл.листы (штрипс) СТАЛЬ с покрытием PE, PURAL, PURAL MAT, PRINTECH, MICA BT/АЛЮМИНИЙ с покрытием PE, PE MATT/по карте RAL/ОЦИНКОВКА/из ЦИНК-ТИТАНА/из МЕДИ"/>
    <hyperlink ref="B37" location="'AQUACLICK (8)'!A1" display="8. AQUACLICK"/>
    <hyperlink ref="B38" location="'AQUACLICK (8)'!A1" display="Панели AQUACLICK"/>
    <hyperlink ref="B39" location="'AQUACLICK (8)'!A1" display="Комплектующие AQUACLICK"/>
    <hyperlink ref="D15" location="'Модульный профиль (10)'!A1" display="Модульный профиль Стокгольм"/>
    <hyperlink ref="D16" location="'Модульный профиль (10)'!A1" display="Модульный профиль Гетеборг"/>
    <hyperlink ref="D20:D21" location="'Комплектующие для кровли (11)'!A1" display="Решетки вентиляционные/Колпачки декоративные/Кляммеры/SOFFITO/Клей TEC-7/Краска-Спрей/Кронштейн стандартный/Отвод антивандальный"/>
    <hyperlink ref="D41" location="'Матрица цветов (18)'!A1" display="18. МАТРИЦА ЦВЕТОВ"/>
    <hyperlink ref="G11" location="'Комплектующие для кровли (11)'!A1" display="'Комплектующие для кровли (11)'!A1"/>
    <hyperlink ref="F11" location="'Комплектующие для кровли (11)'!A1" display="SOFFITO"/>
    <hyperlink ref="F12" location="'AQUACLICK (8)'!A1" display="AQUACLICK"/>
    <hyperlink ref="G12" location="'AQUACLICK (8)'!A1" display="AQUACLICK"/>
    <hyperlink ref="F14" location="'Комплектующие для кровли (11)'!A1" display="SOFFITO"/>
    <hyperlink ref="G14" location="'Комплектующие для кровли (11)'!A1" display="'Комплектующие для кровли (11)'!A1"/>
    <hyperlink ref="G17" location="'Комплектующие для ВС (12)'!A1" display="Болты"/>
    <hyperlink ref="F20" location="'Комплектующие для ВС (12)'!A1" display="Болты"/>
    <hyperlink ref="G20" location="'Комплектующие для ВС (12)'!A1" display="Болты"/>
    <hyperlink ref="G22" location="'Комплектующие для кровли (11)'!A1" display="'Комплектующие для кровли (11)'!A1"/>
    <hyperlink ref="F22" location="'Комплектующие для кровли (11)'!A1" display="SOFFITO"/>
    <hyperlink ref="F23" location="'Комплектующие для ВС (12)'!A1" display="Болты"/>
    <hyperlink ref="G23" location="'Комплектующие для ВС (12)'!A1" display="Болты"/>
    <hyperlink ref="G24" location="'Фартуки (гладкие листы) (7)'!A1" display="Гл.лист"/>
    <hyperlink ref="G34" location="'Металлочерепица (9)'!A1" display="Металлочерепица"/>
    <hyperlink ref="G35" location="'Модульные ограждения (13)'!Print_Area" display="Модульные ограждения"/>
    <hyperlink ref="F36" location="'Комплектующие для ВС (12)'!A1" display="Болты"/>
    <hyperlink ref="G36" location="'Комплектующие для ВС (12)'!A1" display="Болты"/>
    <hyperlink ref="F37" location="'Фартуки (гладкие листы) (7)'!A1" display="Гл.лист"/>
    <hyperlink ref="G37" location="'Фартуки (гладкие листы) (7)'!A1" display="Гл.лист"/>
    <hyperlink ref="G39" location="'Комплектующие для кровли (11)'!A1" display="'Комплектующие для кровли (11)'!A1"/>
    <hyperlink ref="F39" location="'Комплектующие для кровли (11)'!A1" display="Колпачки декоративные / Кляммеры / Корректор"/>
    <hyperlink ref="G46" location="'Комплектующие для кровли (11)'!A1" display="'Комплектующие для кровли (11)'!A1"/>
    <hyperlink ref="G47" location="'Комплектующие для кровли (11)'!A1" display="'Комплектующие для кровли (11)'!A1"/>
    <hyperlink ref="F46" location="'Комплектующие для кровли (11)'!A1" display="Колпачки декоративные / Кляммеры / Корректор"/>
    <hyperlink ref="F47" location="'Комплектующие для кровли (11)'!A1" display="Колпачки декоративные / Кляммеры / Корректор"/>
    <hyperlink ref="G48" location="'Комплектующие для ВС (12)'!A1" display="Болты"/>
    <hyperlink ref="F48" location="'Комплектующие для ВС (12)'!A1" display="Болты"/>
    <hyperlink ref="G54" location="'Комплектующие для ВС (12)'!A1" display="Болты"/>
    <hyperlink ref="G55" location="'Комплектующие для ВС (12)'!A1" display="Болты"/>
    <hyperlink ref="F54" location="'Комплектующие для ВС (12)'!A1" display="Болты"/>
    <hyperlink ref="F55" location="'Комплектующие для ВС (12)'!A1" display="Болты"/>
    <hyperlink ref="G59" location="'Комплектующие для ВС (12)'!A1" display="Болты"/>
    <hyperlink ref="F59" location="'Комплектующие для ВС (12)'!A1" display="Болты"/>
    <hyperlink ref="G64" location="'Комплектующие для ВС (12)'!A1" display="Болты"/>
    <hyperlink ref="F64" location="'Комплектующие для ВС (12)'!A1" display="Болты"/>
    <hyperlink ref="F66:G66" location="'Прочие (12)'!A1" display="Тара"/>
    <hyperlink ref="F62" location="'Фартуки (гладкие листы) (7)'!A1" display="Гл.лист"/>
    <hyperlink ref="G62" location="'Фартуки (гладкие листы) (7)'!A1" display="Гл.лист"/>
    <hyperlink ref="D12" location="'Металлочерепица (9)'!A1" display="Комплектующие"/>
    <hyperlink ref="D18" location="'Модульный профиль (10)'!A1" display="Комплектующие"/>
    <hyperlink ref="D17" location="'Модульный профиль (10)'!A1" display="Модульный профиль Гетеборг"/>
    <hyperlink ref="D11" location="'Металлочерепица (9)'!A1" display="Металлочерепица Гетеборг"/>
    <hyperlink ref="D23:D25" location="'Комплектующие для кровли (11)'!Print_Area" display="StopMOSS/Гвозди Ершенные/Аэратор пластиковый &quot;Специальный&quot;/Аэратор пластиковый &quot;Стандартный&quot;/Снегозадержатель БИТ"/>
  </hyperlinks>
  <pageMargins left="0.23622047244094491" right="0.23622047244094491" top="0.35433070866141736" bottom="0.74803149606299213" header="0.11811023622047245" footer="0.11811023622047245"/>
  <pageSetup paperSize="9" scale="49" orientation="landscape" r:id="rId1"/>
  <headerFooter>
    <oddFooter>Страница &amp;P</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pageSetUpPr fitToPage="1"/>
  </sheetPr>
  <dimension ref="A1:P48"/>
  <sheetViews>
    <sheetView showGridLines="0" zoomScaleNormal="100" zoomScaleSheetLayoutView="100" workbookViewId="0">
      <pane xSplit="6" ySplit="11" topLeftCell="G12" activePane="bottomRight" state="frozen"/>
      <selection pane="topRight" activeCell="G1" sqref="G1"/>
      <selection pane="bottomLeft" activeCell="A12" sqref="A12"/>
      <selection pane="bottomRight" activeCell="D25" sqref="D25"/>
    </sheetView>
  </sheetViews>
  <sheetFormatPr defaultColWidth="9.28515625" defaultRowHeight="15" x14ac:dyDescent="0.25"/>
  <cols>
    <col min="1" max="1" width="3.7109375" style="728" customWidth="1"/>
    <col min="2" max="2" width="14.28515625" style="728" customWidth="1"/>
    <col min="3" max="3" width="36.28515625" style="728" customWidth="1"/>
    <col min="4" max="4" width="23" style="728" customWidth="1"/>
    <col min="5" max="5" width="6.28515625" style="728" customWidth="1"/>
    <col min="6" max="6" width="7.7109375" style="728" customWidth="1"/>
    <col min="7" max="8" width="24.28515625" style="779" customWidth="1"/>
    <col min="9" max="9" width="4.5703125" style="728" customWidth="1"/>
    <col min="10" max="10" width="8.28515625" style="728" customWidth="1"/>
    <col min="11" max="16" width="9.28515625" style="728"/>
    <col min="17" max="17" width="9.28515625" style="728" customWidth="1"/>
    <col min="18" max="16384" width="9.28515625" style="728"/>
  </cols>
  <sheetData>
    <row r="1" spans="1:16" x14ac:dyDescent="0.25">
      <c r="A1" s="726"/>
      <c r="B1" s="726"/>
      <c r="C1" s="726"/>
      <c r="D1" s="726"/>
      <c r="E1" s="726"/>
      <c r="F1" s="726"/>
      <c r="G1" s="727"/>
      <c r="H1" s="22" t="s">
        <v>191</v>
      </c>
      <c r="I1" s="726"/>
    </row>
    <row r="2" spans="1:16" x14ac:dyDescent="0.25">
      <c r="A2" s="726"/>
      <c r="B2" s="385" t="s">
        <v>766</v>
      </c>
      <c r="C2" s="726"/>
      <c r="D2" s="726"/>
      <c r="E2" s="726"/>
      <c r="F2" s="726"/>
      <c r="G2" s="729"/>
      <c r="H2" s="385" t="s">
        <v>817</v>
      </c>
      <c r="I2" s="726"/>
    </row>
    <row r="3" spans="1:16" x14ac:dyDescent="0.25">
      <c r="A3" s="726"/>
      <c r="B3" s="730" t="s">
        <v>767</v>
      </c>
      <c r="C3" s="726"/>
      <c r="D3" s="726"/>
      <c r="E3" s="726"/>
      <c r="F3" s="726"/>
      <c r="G3" s="729"/>
      <c r="H3" s="727"/>
      <c r="I3" s="726"/>
    </row>
    <row r="4" spans="1:16" ht="15.75" thickBot="1" x14ac:dyDescent="0.3">
      <c r="A4" s="726"/>
      <c r="B4" s="731"/>
      <c r="C4" s="731"/>
      <c r="D4" s="731"/>
      <c r="E4" s="726"/>
      <c r="F4" s="726"/>
      <c r="G4" s="727"/>
      <c r="H4" s="727"/>
      <c r="I4" s="726"/>
    </row>
    <row r="5" spans="1:16" ht="14.45" customHeight="1" x14ac:dyDescent="0.25">
      <c r="A5" s="732"/>
      <c r="B5" s="1311" t="s">
        <v>0</v>
      </c>
      <c r="C5" s="1312" t="s">
        <v>1</v>
      </c>
      <c r="D5" s="1313" t="s">
        <v>250</v>
      </c>
      <c r="E5" s="1315" t="s">
        <v>67</v>
      </c>
      <c r="F5" s="1318" t="s">
        <v>25</v>
      </c>
      <c r="G5" s="1309"/>
      <c r="H5" s="1310"/>
      <c r="I5" s="726"/>
    </row>
    <row r="6" spans="1:16" ht="21.75" x14ac:dyDescent="0.25">
      <c r="A6" s="732"/>
      <c r="B6" s="1311"/>
      <c r="C6" s="1312"/>
      <c r="D6" s="1314"/>
      <c r="E6" s="1316"/>
      <c r="F6" s="1319"/>
      <c r="G6" s="733" t="s">
        <v>768</v>
      </c>
      <c r="H6" s="734" t="s">
        <v>769</v>
      </c>
      <c r="I6" s="726"/>
    </row>
    <row r="7" spans="1:16" x14ac:dyDescent="0.25">
      <c r="A7" s="732"/>
      <c r="B7" s="1311"/>
      <c r="C7" s="1312"/>
      <c r="D7" s="1314"/>
      <c r="E7" s="1316"/>
      <c r="F7" s="1319"/>
      <c r="G7" s="733" t="s">
        <v>408</v>
      </c>
      <c r="H7" s="734" t="s">
        <v>407</v>
      </c>
      <c r="I7" s="726"/>
    </row>
    <row r="8" spans="1:16" x14ac:dyDescent="0.25">
      <c r="A8" s="732"/>
      <c r="B8" s="1311"/>
      <c r="C8" s="1312"/>
      <c r="D8" s="1314"/>
      <c r="E8" s="1316"/>
      <c r="F8" s="1319"/>
      <c r="G8" s="735" t="s">
        <v>407</v>
      </c>
      <c r="H8" s="734" t="s">
        <v>373</v>
      </c>
      <c r="I8" s="726"/>
    </row>
    <row r="9" spans="1:16" x14ac:dyDescent="0.25">
      <c r="A9" s="732"/>
      <c r="B9" s="1311"/>
      <c r="C9" s="1312"/>
      <c r="D9" s="1314"/>
      <c r="E9" s="1316"/>
      <c r="F9" s="1319"/>
      <c r="G9" s="735" t="s">
        <v>373</v>
      </c>
      <c r="H9" s="734" t="s">
        <v>409</v>
      </c>
      <c r="I9" s="726"/>
    </row>
    <row r="10" spans="1:16" x14ac:dyDescent="0.25">
      <c r="A10" s="732"/>
      <c r="B10" s="1311"/>
      <c r="C10" s="1312"/>
      <c r="D10" s="1314"/>
      <c r="E10" s="1316"/>
      <c r="F10" s="1319"/>
      <c r="G10" s="735" t="s">
        <v>409</v>
      </c>
      <c r="H10" s="734" t="s">
        <v>371</v>
      </c>
      <c r="I10" s="726"/>
    </row>
    <row r="11" spans="1:16" ht="15.75" thickBot="1" x14ac:dyDescent="0.3">
      <c r="A11" s="732"/>
      <c r="B11" s="1311"/>
      <c r="C11" s="1312"/>
      <c r="D11" s="1314"/>
      <c r="E11" s="1317"/>
      <c r="F11" s="1320"/>
      <c r="G11" s="736" t="s">
        <v>371</v>
      </c>
      <c r="H11" s="737"/>
      <c r="I11" s="726"/>
    </row>
    <row r="12" spans="1:16" ht="15.75" thickBot="1" x14ac:dyDescent="0.3">
      <c r="A12" s="732"/>
      <c r="B12" s="1287" t="s">
        <v>770</v>
      </c>
      <c r="C12" s="1288"/>
      <c r="D12" s="1300"/>
      <c r="E12" s="738"/>
      <c r="F12" s="739"/>
      <c r="G12" s="740"/>
      <c r="H12" s="741"/>
      <c r="I12" s="726"/>
      <c r="J12" s="742"/>
      <c r="K12" s="742"/>
      <c r="L12" s="742"/>
      <c r="M12" s="742"/>
      <c r="N12" s="742"/>
      <c r="O12" s="742"/>
      <c r="P12" s="742"/>
    </row>
    <row r="13" spans="1:16" ht="20.25" customHeight="1" x14ac:dyDescent="0.25">
      <c r="A13" s="732"/>
      <c r="B13" s="1301">
        <v>1</v>
      </c>
      <c r="C13" s="1303" t="s">
        <v>771</v>
      </c>
      <c r="D13" s="1305" t="s">
        <v>842</v>
      </c>
      <c r="E13" s="743" t="s">
        <v>124</v>
      </c>
      <c r="F13" s="744"/>
      <c r="G13" s="810">
        <v>1446</v>
      </c>
      <c r="H13" s="811">
        <v>2411</v>
      </c>
      <c r="I13" s="726"/>
      <c r="J13" s="742"/>
      <c r="K13" s="742"/>
      <c r="L13" s="742"/>
      <c r="M13" s="742"/>
      <c r="N13" s="742"/>
      <c r="O13" s="742"/>
      <c r="P13" s="742"/>
    </row>
    <row r="14" spans="1:16" x14ac:dyDescent="0.25">
      <c r="A14" s="732"/>
      <c r="B14" s="1302"/>
      <c r="C14" s="1304"/>
      <c r="D14" s="1306"/>
      <c r="E14" s="745" t="s">
        <v>772</v>
      </c>
      <c r="F14" s="746"/>
      <c r="G14" s="800">
        <f t="shared" ref="G14:H14" si="0">ROUND(G13*0.53,0)</f>
        <v>766</v>
      </c>
      <c r="H14" s="806">
        <f t="shared" si="0"/>
        <v>1278</v>
      </c>
      <c r="I14" s="726"/>
      <c r="J14" s="742"/>
      <c r="K14" s="742"/>
      <c r="L14" s="742"/>
      <c r="M14" s="742"/>
      <c r="N14" s="742"/>
      <c r="O14" s="742"/>
      <c r="P14" s="742"/>
    </row>
    <row r="15" spans="1:16" x14ac:dyDescent="0.25">
      <c r="A15" s="732"/>
      <c r="B15" s="1302">
        <v>2</v>
      </c>
      <c r="C15" s="1304" t="s">
        <v>773</v>
      </c>
      <c r="D15" s="1306"/>
      <c r="E15" s="745" t="s">
        <v>124</v>
      </c>
      <c r="F15" s="746"/>
      <c r="G15" s="800">
        <f t="shared" ref="G15:H20" si="1">+G13</f>
        <v>1446</v>
      </c>
      <c r="H15" s="806">
        <f t="shared" si="1"/>
        <v>2411</v>
      </c>
      <c r="I15" s="726"/>
      <c r="J15" s="742"/>
      <c r="K15" s="742"/>
      <c r="L15" s="742"/>
      <c r="M15" s="742"/>
      <c r="N15" s="742"/>
      <c r="O15" s="742"/>
      <c r="P15" s="742"/>
    </row>
    <row r="16" spans="1:16" x14ac:dyDescent="0.25">
      <c r="A16" s="732"/>
      <c r="B16" s="1302"/>
      <c r="C16" s="1304"/>
      <c r="D16" s="1306"/>
      <c r="E16" s="745" t="s">
        <v>772</v>
      </c>
      <c r="F16" s="746"/>
      <c r="G16" s="800">
        <f t="shared" si="1"/>
        <v>766</v>
      </c>
      <c r="H16" s="806">
        <f t="shared" si="1"/>
        <v>1278</v>
      </c>
      <c r="I16" s="726"/>
      <c r="J16" s="742"/>
      <c r="K16" s="742"/>
      <c r="L16" s="742"/>
      <c r="M16" s="742"/>
      <c r="N16" s="742"/>
      <c r="O16" s="742"/>
      <c r="P16" s="742"/>
    </row>
    <row r="17" spans="1:16" x14ac:dyDescent="0.25">
      <c r="A17" s="732"/>
      <c r="B17" s="1302">
        <v>3</v>
      </c>
      <c r="C17" s="1304" t="s">
        <v>774</v>
      </c>
      <c r="D17" s="1306"/>
      <c r="E17" s="747" t="s">
        <v>124</v>
      </c>
      <c r="F17" s="746"/>
      <c r="G17" s="800">
        <f t="shared" si="1"/>
        <v>1446</v>
      </c>
      <c r="H17" s="806">
        <f t="shared" si="1"/>
        <v>2411</v>
      </c>
      <c r="I17" s="726"/>
      <c r="J17" s="742"/>
      <c r="K17" s="742"/>
      <c r="L17" s="742"/>
      <c r="M17" s="742"/>
      <c r="N17" s="742"/>
      <c r="O17" s="742"/>
      <c r="P17" s="742"/>
    </row>
    <row r="18" spans="1:16" x14ac:dyDescent="0.25">
      <c r="A18" s="732"/>
      <c r="B18" s="1302"/>
      <c r="C18" s="1304"/>
      <c r="D18" s="1306"/>
      <c r="E18" s="745" t="s">
        <v>772</v>
      </c>
      <c r="F18" s="746"/>
      <c r="G18" s="800">
        <f t="shared" si="1"/>
        <v>766</v>
      </c>
      <c r="H18" s="806">
        <f t="shared" si="1"/>
        <v>1278</v>
      </c>
      <c r="I18" s="726"/>
      <c r="J18" s="742"/>
      <c r="K18" s="742"/>
      <c r="L18" s="742"/>
      <c r="M18" s="742"/>
      <c r="N18" s="742"/>
      <c r="O18" s="742"/>
      <c r="P18" s="742"/>
    </row>
    <row r="19" spans="1:16" x14ac:dyDescent="0.25">
      <c r="A19" s="732"/>
      <c r="B19" s="1302">
        <v>4</v>
      </c>
      <c r="C19" s="1304" t="s">
        <v>775</v>
      </c>
      <c r="D19" s="1306"/>
      <c r="E19" s="747" t="s">
        <v>124</v>
      </c>
      <c r="F19" s="746"/>
      <c r="G19" s="800">
        <f t="shared" si="1"/>
        <v>1446</v>
      </c>
      <c r="H19" s="806">
        <f t="shared" si="1"/>
        <v>2411</v>
      </c>
      <c r="I19" s="726"/>
      <c r="J19" s="742"/>
      <c r="K19" s="742"/>
      <c r="L19" s="742"/>
      <c r="M19" s="742"/>
      <c r="N19" s="742"/>
      <c r="O19" s="742"/>
      <c r="P19" s="742"/>
    </row>
    <row r="20" spans="1:16" ht="15.75" thickBot="1" x14ac:dyDescent="0.3">
      <c r="A20" s="732"/>
      <c r="B20" s="1307"/>
      <c r="C20" s="1308"/>
      <c r="D20" s="1306"/>
      <c r="E20" s="748" t="s">
        <v>772</v>
      </c>
      <c r="F20" s="749"/>
      <c r="G20" s="801">
        <f t="shared" si="1"/>
        <v>766</v>
      </c>
      <c r="H20" s="666">
        <f t="shared" si="1"/>
        <v>1278</v>
      </c>
      <c r="I20" s="726"/>
      <c r="J20" s="742"/>
      <c r="K20" s="742"/>
      <c r="L20" s="742"/>
      <c r="M20" s="742"/>
      <c r="N20" s="742"/>
      <c r="O20" s="742"/>
      <c r="P20" s="742"/>
    </row>
    <row r="21" spans="1:16" ht="15.75" customHeight="1" thickBot="1" x14ac:dyDescent="0.3">
      <c r="A21" s="726"/>
      <c r="B21" s="1287" t="s">
        <v>776</v>
      </c>
      <c r="C21" s="1288"/>
      <c r="D21" s="1288"/>
      <c r="E21" s="750"/>
      <c r="F21" s="751"/>
      <c r="G21" s="740"/>
      <c r="H21" s="741"/>
      <c r="I21" s="726"/>
    </row>
    <row r="22" spans="1:16" ht="22.5" x14ac:dyDescent="0.25">
      <c r="A22" s="726"/>
      <c r="B22" s="752">
        <v>1</v>
      </c>
      <c r="C22" s="753" t="s">
        <v>899</v>
      </c>
      <c r="D22" s="754" t="s">
        <v>835</v>
      </c>
      <c r="E22" s="747" t="s">
        <v>3</v>
      </c>
      <c r="F22" s="755"/>
      <c r="G22" s="1289">
        <v>321</v>
      </c>
      <c r="H22" s="1290"/>
      <c r="I22" s="726"/>
    </row>
    <row r="23" spans="1:16" ht="22.5" x14ac:dyDescent="0.25">
      <c r="A23" s="726"/>
      <c r="B23" s="756">
        <v>2</v>
      </c>
      <c r="C23" s="757" t="s">
        <v>777</v>
      </c>
      <c r="D23" s="758" t="s">
        <v>778</v>
      </c>
      <c r="E23" s="745" t="s">
        <v>3</v>
      </c>
      <c r="F23" s="746"/>
      <c r="G23" s="789">
        <v>2315</v>
      </c>
      <c r="H23" s="790">
        <v>3276</v>
      </c>
      <c r="I23" s="726"/>
    </row>
    <row r="24" spans="1:16" ht="22.5" x14ac:dyDescent="0.25">
      <c r="A24" s="726"/>
      <c r="B24" s="756">
        <v>3</v>
      </c>
      <c r="C24" s="759" t="s">
        <v>779</v>
      </c>
      <c r="D24" s="758" t="s">
        <v>780</v>
      </c>
      <c r="E24" s="745" t="s">
        <v>3</v>
      </c>
      <c r="F24" s="746"/>
      <c r="G24" s="1291">
        <v>962</v>
      </c>
      <c r="H24" s="1292"/>
      <c r="I24" s="726"/>
    </row>
    <row r="25" spans="1:16" ht="22.5" x14ac:dyDescent="0.25">
      <c r="A25" s="726"/>
      <c r="B25" s="760">
        <v>4</v>
      </c>
      <c r="C25" s="761" t="s">
        <v>781</v>
      </c>
      <c r="D25" s="762" t="s">
        <v>778</v>
      </c>
      <c r="E25" s="745" t="s">
        <v>3</v>
      </c>
      <c r="F25" s="746"/>
      <c r="G25" s="789">
        <v>2315</v>
      </c>
      <c r="H25" s="790">
        <v>3201</v>
      </c>
      <c r="I25" s="726"/>
    </row>
    <row r="26" spans="1:16" ht="22.5" x14ac:dyDescent="0.25">
      <c r="A26" s="726"/>
      <c r="B26" s="763">
        <v>5</v>
      </c>
      <c r="C26" s="764" t="s">
        <v>782</v>
      </c>
      <c r="D26" s="762" t="s">
        <v>783</v>
      </c>
      <c r="E26" s="745" t="s">
        <v>3</v>
      </c>
      <c r="F26" s="746"/>
      <c r="G26" s="789">
        <v>3806</v>
      </c>
      <c r="H26" s="790">
        <v>5289</v>
      </c>
      <c r="I26" s="726"/>
    </row>
    <row r="27" spans="1:16" ht="22.5" x14ac:dyDescent="0.25">
      <c r="A27" s="726"/>
      <c r="B27" s="760">
        <v>6</v>
      </c>
      <c r="C27" s="765" t="s">
        <v>784</v>
      </c>
      <c r="D27" s="758" t="s">
        <v>785</v>
      </c>
      <c r="E27" s="745" t="s">
        <v>3</v>
      </c>
      <c r="F27" s="746"/>
      <c r="G27" s="789">
        <v>3820</v>
      </c>
      <c r="H27" s="790">
        <v>5289</v>
      </c>
      <c r="I27" s="726"/>
    </row>
    <row r="28" spans="1:16" ht="22.5" x14ac:dyDescent="0.25">
      <c r="A28" s="726"/>
      <c r="B28" s="763">
        <v>7</v>
      </c>
      <c r="C28" s="764" t="s">
        <v>862</v>
      </c>
      <c r="D28" s="762" t="s">
        <v>863</v>
      </c>
      <c r="E28" s="745" t="s">
        <v>3</v>
      </c>
      <c r="F28" s="746">
        <v>1</v>
      </c>
      <c r="G28" s="928">
        <v>11235</v>
      </c>
      <c r="H28" s="790">
        <v>14445</v>
      </c>
      <c r="I28" s="726"/>
    </row>
    <row r="29" spans="1:16" x14ac:dyDescent="0.25">
      <c r="A29" s="726"/>
      <c r="B29" s="763">
        <v>8</v>
      </c>
      <c r="C29" s="1298" t="s">
        <v>873</v>
      </c>
      <c r="D29" s="1299"/>
      <c r="E29" s="745" t="s">
        <v>3</v>
      </c>
      <c r="F29" s="746">
        <v>1</v>
      </c>
      <c r="G29" s="928">
        <v>877</v>
      </c>
      <c r="H29" s="790">
        <v>1105</v>
      </c>
      <c r="I29" s="726"/>
    </row>
    <row r="30" spans="1:16" ht="22.5" x14ac:dyDescent="0.25">
      <c r="A30" s="726"/>
      <c r="B30" s="763">
        <v>9</v>
      </c>
      <c r="C30" s="766" t="s">
        <v>787</v>
      </c>
      <c r="D30" s="769" t="s">
        <v>783</v>
      </c>
      <c r="E30" s="745" t="s">
        <v>3</v>
      </c>
      <c r="F30" s="746"/>
      <c r="G30" s="928">
        <v>2315</v>
      </c>
      <c r="H30" s="790">
        <v>3201</v>
      </c>
      <c r="I30" s="726"/>
    </row>
    <row r="31" spans="1:16" ht="22.5" x14ac:dyDescent="0.25">
      <c r="A31" s="726"/>
      <c r="B31" s="760">
        <v>10</v>
      </c>
      <c r="C31" s="766" t="s">
        <v>788</v>
      </c>
      <c r="D31" s="758" t="s">
        <v>789</v>
      </c>
      <c r="E31" s="745" t="s">
        <v>3</v>
      </c>
      <c r="F31" s="746"/>
      <c r="G31" s="789">
        <v>5695</v>
      </c>
      <c r="H31" s="790">
        <v>7914</v>
      </c>
      <c r="I31" s="726"/>
    </row>
    <row r="32" spans="1:16" ht="22.5" x14ac:dyDescent="0.25">
      <c r="A32" s="726"/>
      <c r="B32" s="763">
        <v>11</v>
      </c>
      <c r="C32" s="766" t="s">
        <v>790</v>
      </c>
      <c r="D32" s="758" t="s">
        <v>791</v>
      </c>
      <c r="E32" s="745" t="s">
        <v>3</v>
      </c>
      <c r="F32" s="746"/>
      <c r="G32" s="789">
        <v>3806</v>
      </c>
      <c r="H32" s="790">
        <v>5289</v>
      </c>
      <c r="I32" s="726"/>
    </row>
    <row r="33" spans="1:9" ht="22.5" x14ac:dyDescent="0.25">
      <c r="A33" s="726"/>
      <c r="B33" s="760">
        <v>12</v>
      </c>
      <c r="C33" s="766" t="s">
        <v>792</v>
      </c>
      <c r="D33" s="758" t="s">
        <v>793</v>
      </c>
      <c r="E33" s="745" t="s">
        <v>3</v>
      </c>
      <c r="F33" s="746">
        <v>10</v>
      </c>
      <c r="G33" s="789">
        <f>+'Металлочерепица (9)'!H45</f>
        <v>1486</v>
      </c>
      <c r="H33" s="790">
        <f>+'Металлочерепица (9)'!G45</f>
        <v>1872</v>
      </c>
      <c r="I33" s="726"/>
    </row>
    <row r="34" spans="1:9" ht="22.5" x14ac:dyDescent="0.25">
      <c r="A34" s="726"/>
      <c r="B34" s="763">
        <v>13</v>
      </c>
      <c r="C34" s="766" t="s">
        <v>794</v>
      </c>
      <c r="D34" s="758" t="s">
        <v>795</v>
      </c>
      <c r="E34" s="745" t="s">
        <v>3</v>
      </c>
      <c r="F34" s="746">
        <v>10</v>
      </c>
      <c r="G34" s="789">
        <f>+'Металлочерепица (9)'!H46</f>
        <v>1293</v>
      </c>
      <c r="H34" s="790">
        <f>+'Металлочерепица (9)'!G46</f>
        <v>1629</v>
      </c>
      <c r="I34" s="726"/>
    </row>
    <row r="35" spans="1:9" ht="22.5" x14ac:dyDescent="0.25">
      <c r="A35" s="726"/>
      <c r="B35" s="760">
        <v>14</v>
      </c>
      <c r="C35" s="766" t="s">
        <v>796</v>
      </c>
      <c r="D35" s="758" t="s">
        <v>785</v>
      </c>
      <c r="E35" s="745" t="s">
        <v>3</v>
      </c>
      <c r="F35" s="746">
        <v>10</v>
      </c>
      <c r="G35" s="789">
        <f>+'Металлочерепица (9)'!H44</f>
        <v>4041</v>
      </c>
      <c r="H35" s="790">
        <f>+'Металлочерепица (9)'!G44</f>
        <v>5092</v>
      </c>
      <c r="I35" s="726"/>
    </row>
    <row r="36" spans="1:9" ht="22.5" x14ac:dyDescent="0.25">
      <c r="A36" s="726"/>
      <c r="B36" s="763">
        <v>15</v>
      </c>
      <c r="C36" s="766" t="s">
        <v>797</v>
      </c>
      <c r="D36" s="758" t="s">
        <v>795</v>
      </c>
      <c r="E36" s="745" t="s">
        <v>3</v>
      </c>
      <c r="F36" s="746">
        <v>10</v>
      </c>
      <c r="G36" s="789">
        <f>+'Металлочерепица (9)'!H43</f>
        <v>1014</v>
      </c>
      <c r="H36" s="790">
        <f>+'Металлочерепица (9)'!G43</f>
        <v>1278</v>
      </c>
      <c r="I36" s="726"/>
    </row>
    <row r="37" spans="1:9" ht="22.5" x14ac:dyDescent="0.25">
      <c r="A37" s="726"/>
      <c r="B37" s="760">
        <v>16</v>
      </c>
      <c r="C37" s="767" t="s">
        <v>798</v>
      </c>
      <c r="D37" s="758" t="s">
        <v>786</v>
      </c>
      <c r="E37" s="745" t="s">
        <v>139</v>
      </c>
      <c r="F37" s="746">
        <v>2</v>
      </c>
      <c r="G37" s="789">
        <f>+'Металлочерепица (9)'!H47</f>
        <v>5965</v>
      </c>
      <c r="H37" s="790">
        <f>+'Металлочерепица (9)'!G47</f>
        <v>7516</v>
      </c>
      <c r="I37" s="726"/>
    </row>
    <row r="38" spans="1:9" ht="22.5" x14ac:dyDescent="0.25">
      <c r="A38" s="726"/>
      <c r="B38" s="763">
        <v>17</v>
      </c>
      <c r="C38" s="924" t="s">
        <v>864</v>
      </c>
      <c r="D38" s="758" t="s">
        <v>865</v>
      </c>
      <c r="E38" s="745" t="s">
        <v>139</v>
      </c>
      <c r="F38" s="746">
        <v>1</v>
      </c>
      <c r="G38" s="1297">
        <f>+'AQUAVENT (1)'!K19</f>
        <v>1059</v>
      </c>
      <c r="H38" s="1292"/>
      <c r="I38" s="726"/>
    </row>
    <row r="39" spans="1:9" ht="22.5" customHeight="1" x14ac:dyDescent="0.25">
      <c r="A39" s="726"/>
      <c r="B39" s="760">
        <v>18</v>
      </c>
      <c r="C39" s="768" t="s">
        <v>505</v>
      </c>
      <c r="D39" s="769" t="s">
        <v>799</v>
      </c>
      <c r="E39" s="745" t="s">
        <v>139</v>
      </c>
      <c r="F39" s="746">
        <v>250</v>
      </c>
      <c r="G39" s="1293">
        <f>+'Металлочерепица (9)'!G52:H52</f>
        <v>2325</v>
      </c>
      <c r="H39" s="1294"/>
      <c r="I39" s="726"/>
    </row>
    <row r="40" spans="1:9" ht="22.5" customHeight="1" x14ac:dyDescent="0.25">
      <c r="A40" s="726"/>
      <c r="B40" s="763">
        <v>19</v>
      </c>
      <c r="C40" s="768" t="s">
        <v>135</v>
      </c>
      <c r="D40" s="769" t="s">
        <v>800</v>
      </c>
      <c r="E40" s="745" t="s">
        <v>139</v>
      </c>
      <c r="F40" s="746">
        <v>250</v>
      </c>
      <c r="G40" s="1295">
        <f>+'Подсистема (6)'!E23*250</f>
        <v>307.5</v>
      </c>
      <c r="H40" s="1296"/>
      <c r="I40" s="726"/>
    </row>
    <row r="41" spans="1:9" ht="22.5" customHeight="1" x14ac:dyDescent="0.25">
      <c r="A41" s="726"/>
      <c r="B41" s="760">
        <v>20</v>
      </c>
      <c r="C41" s="768" t="s">
        <v>840</v>
      </c>
      <c r="D41" s="769"/>
      <c r="E41" s="745" t="s">
        <v>3</v>
      </c>
      <c r="F41" s="746"/>
      <c r="G41" s="1295">
        <v>3745</v>
      </c>
      <c r="H41" s="1296"/>
      <c r="I41" s="726"/>
    </row>
    <row r="42" spans="1:9" ht="3" customHeight="1" x14ac:dyDescent="0.25">
      <c r="A42" s="726"/>
      <c r="B42" s="756"/>
      <c r="C42" s="768"/>
      <c r="D42" s="769"/>
      <c r="E42" s="745"/>
      <c r="F42" s="746"/>
      <c r="G42" s="840"/>
      <c r="H42" s="841"/>
      <c r="I42" s="726"/>
    </row>
    <row r="43" spans="1:9" ht="22.5" customHeight="1" x14ac:dyDescent="0.25">
      <c r="A43" s="726"/>
      <c r="B43" s="756">
        <v>21</v>
      </c>
      <c r="C43" s="768" t="s">
        <v>880</v>
      </c>
      <c r="D43" s="769" t="s">
        <v>843</v>
      </c>
      <c r="E43" s="745" t="s">
        <v>342</v>
      </c>
      <c r="F43" s="746"/>
      <c r="G43" s="1295">
        <v>1088</v>
      </c>
      <c r="H43" s="1296"/>
      <c r="I43" s="726"/>
    </row>
    <row r="44" spans="1:9" ht="2.25" customHeight="1" thickBot="1" x14ac:dyDescent="0.3">
      <c r="A44" s="726"/>
      <c r="B44" s="770"/>
      <c r="C44" s="771"/>
      <c r="D44" s="772"/>
      <c r="E44" s="773"/>
      <c r="F44" s="749"/>
      <c r="G44" s="1285"/>
      <c r="H44" s="1286"/>
      <c r="I44" s="726"/>
    </row>
    <row r="45" spans="1:9" ht="15.75" customHeight="1" x14ac:dyDescent="0.25">
      <c r="A45" s="726"/>
      <c r="B45" s="774"/>
      <c r="C45" s="775"/>
      <c r="D45" s="776"/>
      <c r="E45" s="774"/>
      <c r="F45" s="777"/>
      <c r="G45" s="778"/>
      <c r="H45" s="778"/>
      <c r="I45" s="726"/>
    </row>
    <row r="46" spans="1:9" ht="9" customHeight="1" x14ac:dyDescent="0.25">
      <c r="A46" s="726"/>
      <c r="B46" s="797" t="s">
        <v>821</v>
      </c>
      <c r="C46" s="797"/>
      <c r="D46" s="797"/>
      <c r="E46" s="797"/>
      <c r="F46" s="797"/>
      <c r="G46" s="797"/>
      <c r="H46" s="797"/>
      <c r="I46" s="797"/>
    </row>
    <row r="47" spans="1:9" x14ac:dyDescent="0.25">
      <c r="A47" s="726"/>
      <c r="B47" s="1132"/>
      <c r="C47" s="1132"/>
      <c r="D47" s="1132"/>
      <c r="E47" s="1132"/>
      <c r="F47" s="1132"/>
      <c r="G47" s="1132"/>
      <c r="H47" s="1132"/>
      <c r="I47" s="1132"/>
    </row>
    <row r="48" spans="1:9" ht="7.9" customHeight="1" x14ac:dyDescent="0.25"/>
  </sheetData>
  <mergeCells count="27">
    <mergeCell ref="G5:H5"/>
    <mergeCell ref="B5:B11"/>
    <mergeCell ref="C5:C11"/>
    <mergeCell ref="D5:D11"/>
    <mergeCell ref="E5:E11"/>
    <mergeCell ref="F5:F11"/>
    <mergeCell ref="B12:D12"/>
    <mergeCell ref="B13:B14"/>
    <mergeCell ref="C13:C14"/>
    <mergeCell ref="D13:D20"/>
    <mergeCell ref="B15:B16"/>
    <mergeCell ref="C15:C16"/>
    <mergeCell ref="B17:B18"/>
    <mergeCell ref="C17:C18"/>
    <mergeCell ref="B19:B20"/>
    <mergeCell ref="C19:C20"/>
    <mergeCell ref="G44:H44"/>
    <mergeCell ref="B47:I47"/>
    <mergeCell ref="B21:D21"/>
    <mergeCell ref="G22:H22"/>
    <mergeCell ref="G24:H24"/>
    <mergeCell ref="G39:H39"/>
    <mergeCell ref="G40:H40"/>
    <mergeCell ref="G41:H41"/>
    <mergeCell ref="G43:H43"/>
    <mergeCell ref="G38:H38"/>
    <mergeCell ref="C29:D29"/>
  </mergeCells>
  <hyperlinks>
    <hyperlink ref="H1" location="СОДЕРЖАНИЕ!A1" display="Назад в СОДЕРЖАНИЕ "/>
    <hyperlink ref="B46:L46" location="'Матрица цветов (18)'!A1" display="Сроки поставки смотрите на листе Матрица цветов (19)"/>
  </hyperlinks>
  <pageMargins left="0.23622047244094491" right="0.23622047244094491" top="0.74803149606299213" bottom="0.74803149606299213" header="0.31496062992125984" footer="0.31496062992125984"/>
  <pageSetup paperSize="9" scale="43" orientation="portrait" r:id="rId1"/>
  <headerFooter>
    <oddFooter>Страница &amp;P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pageSetUpPr fitToPage="1"/>
  </sheetPr>
  <dimension ref="A1:R66"/>
  <sheetViews>
    <sheetView showGridLines="0" zoomScaleNormal="100" zoomScaleSheetLayoutView="100" workbookViewId="0">
      <pane xSplit="6" ySplit="11" topLeftCell="G42" activePane="bottomRight" state="frozen"/>
      <selection pane="topRight" activeCell="G1" sqref="G1"/>
      <selection pane="bottomLeft" activeCell="A12" sqref="A12"/>
      <selection pane="bottomRight" activeCell="H30" sqref="H30"/>
    </sheetView>
  </sheetViews>
  <sheetFormatPr defaultColWidth="9.28515625" defaultRowHeight="15" x14ac:dyDescent="0.25"/>
  <cols>
    <col min="1" max="1" width="3.7109375" style="78" customWidth="1"/>
    <col min="2" max="2" width="6.5703125" style="78" customWidth="1"/>
    <col min="3" max="3" width="28.140625" style="78" customWidth="1"/>
    <col min="4" max="4" width="48.28515625" style="78" customWidth="1"/>
    <col min="5" max="5" width="6.28515625" style="78" customWidth="1"/>
    <col min="6" max="6" width="7.7109375" style="78" customWidth="1"/>
    <col min="7" max="8" width="24.28515625" style="598" customWidth="1"/>
    <col min="9" max="9" width="6.5703125" style="78" bestFit="1" customWidth="1"/>
    <col min="10" max="10" width="8.28515625" style="78" customWidth="1"/>
    <col min="11" max="16" width="9.28515625" style="78"/>
    <col min="17" max="17" width="9.28515625" style="78" customWidth="1"/>
    <col min="18" max="16384" width="9.28515625" style="78"/>
  </cols>
  <sheetData>
    <row r="1" spans="1:17" x14ac:dyDescent="0.25">
      <c r="A1" s="63"/>
      <c r="B1" s="63"/>
      <c r="C1" s="63"/>
      <c r="D1" s="63"/>
      <c r="E1" s="63"/>
      <c r="F1" s="63"/>
      <c r="G1" s="588"/>
      <c r="H1" s="588"/>
      <c r="I1" s="63"/>
    </row>
    <row r="2" spans="1:17" x14ac:dyDescent="0.25">
      <c r="A2" s="63"/>
      <c r="B2" s="385" t="s">
        <v>910</v>
      </c>
      <c r="C2" s="63"/>
      <c r="D2" s="63"/>
      <c r="E2" s="63"/>
      <c r="F2" s="63"/>
      <c r="G2" s="588"/>
      <c r="H2" s="489" t="s">
        <v>191</v>
      </c>
      <c r="I2" s="63"/>
    </row>
    <row r="3" spans="1:17" x14ac:dyDescent="0.25">
      <c r="A3" s="63"/>
      <c r="B3" s="1233" t="s">
        <v>656</v>
      </c>
      <c r="C3" s="1233"/>
      <c r="D3" s="1233"/>
      <c r="E3" s="67"/>
      <c r="F3" s="63"/>
      <c r="G3" s="588"/>
      <c r="H3" s="589" t="s">
        <v>331</v>
      </c>
      <c r="I3" s="63"/>
    </row>
    <row r="4" spans="1:17" ht="15.75" thickBot="1" x14ac:dyDescent="0.3">
      <c r="A4" s="63"/>
      <c r="B4" s="163"/>
      <c r="C4" s="163"/>
      <c r="D4" s="163"/>
      <c r="E4" s="63"/>
      <c r="F4" s="63"/>
      <c r="G4" s="588"/>
      <c r="H4" s="590"/>
      <c r="I4" s="63"/>
    </row>
    <row r="5" spans="1:17" x14ac:dyDescent="0.25">
      <c r="A5" s="158"/>
      <c r="B5" s="1334" t="s">
        <v>0</v>
      </c>
      <c r="C5" s="1336" t="s">
        <v>1</v>
      </c>
      <c r="D5" s="1329" t="s">
        <v>250</v>
      </c>
      <c r="E5" s="1340" t="s">
        <v>67</v>
      </c>
      <c r="F5" s="1343" t="s">
        <v>25</v>
      </c>
      <c r="G5" s="1338"/>
      <c r="H5" s="1339"/>
      <c r="I5" s="63"/>
    </row>
    <row r="6" spans="1:17" ht="21.75" x14ac:dyDescent="0.25">
      <c r="A6" s="158"/>
      <c r="B6" s="1334"/>
      <c r="C6" s="1336"/>
      <c r="D6" s="1330"/>
      <c r="E6" s="1341"/>
      <c r="F6" s="1330"/>
      <c r="G6" s="792" t="s">
        <v>769</v>
      </c>
      <c r="H6" s="793" t="s">
        <v>768</v>
      </c>
      <c r="I6" s="63"/>
    </row>
    <row r="7" spans="1:17" x14ac:dyDescent="0.25">
      <c r="A7" s="158"/>
      <c r="B7" s="1334"/>
      <c r="C7" s="1336"/>
      <c r="D7" s="1330"/>
      <c r="E7" s="1341"/>
      <c r="F7" s="1330"/>
      <c r="G7" s="681" t="s">
        <v>407</v>
      </c>
      <c r="H7" s="591" t="s">
        <v>408</v>
      </c>
      <c r="I7" s="63"/>
    </row>
    <row r="8" spans="1:17" x14ac:dyDescent="0.25">
      <c r="A8" s="158"/>
      <c r="B8" s="1334"/>
      <c r="C8" s="1336"/>
      <c r="D8" s="1330"/>
      <c r="E8" s="1341"/>
      <c r="F8" s="1330"/>
      <c r="G8" s="682" t="s">
        <v>373</v>
      </c>
      <c r="H8" s="592" t="s">
        <v>407</v>
      </c>
      <c r="I8" s="63"/>
    </row>
    <row r="9" spans="1:17" x14ac:dyDescent="0.25">
      <c r="A9" s="158"/>
      <c r="B9" s="1334"/>
      <c r="C9" s="1336"/>
      <c r="D9" s="1330"/>
      <c r="E9" s="1341"/>
      <c r="F9" s="1330"/>
      <c r="G9" s="682" t="s">
        <v>409</v>
      </c>
      <c r="H9" s="592" t="s">
        <v>373</v>
      </c>
      <c r="I9" s="63"/>
    </row>
    <row r="10" spans="1:17" x14ac:dyDescent="0.25">
      <c r="A10" s="158"/>
      <c r="B10" s="1334"/>
      <c r="C10" s="1336"/>
      <c r="D10" s="1330"/>
      <c r="E10" s="1341"/>
      <c r="F10" s="1330"/>
      <c r="G10" s="682" t="s">
        <v>371</v>
      </c>
      <c r="H10" s="592" t="s">
        <v>409</v>
      </c>
      <c r="I10" s="63"/>
    </row>
    <row r="11" spans="1:17" ht="15.75" thickBot="1" x14ac:dyDescent="0.3">
      <c r="A11" s="158"/>
      <c r="B11" s="1335"/>
      <c r="C11" s="1337"/>
      <c r="D11" s="1331"/>
      <c r="E11" s="1342"/>
      <c r="F11" s="1344"/>
      <c r="G11" s="683"/>
      <c r="H11" s="593" t="s">
        <v>371</v>
      </c>
      <c r="I11" s="63"/>
    </row>
    <row r="12" spans="1:17" x14ac:dyDescent="0.25">
      <c r="A12" s="158"/>
      <c r="B12" s="1332">
        <v>1</v>
      </c>
      <c r="C12" s="1333" t="s">
        <v>419</v>
      </c>
      <c r="D12" s="825" t="s">
        <v>648</v>
      </c>
      <c r="E12" s="826" t="s">
        <v>124</v>
      </c>
      <c r="F12" s="826"/>
      <c r="G12" s="622">
        <v>1873</v>
      </c>
      <c r="H12" s="595">
        <v>1285</v>
      </c>
      <c r="I12" s="63"/>
      <c r="J12" s="79"/>
      <c r="K12" s="79"/>
      <c r="L12" s="79"/>
      <c r="M12" s="79"/>
      <c r="N12" s="79"/>
      <c r="O12" s="79"/>
      <c r="P12" s="79"/>
    </row>
    <row r="13" spans="1:17" ht="33.75" x14ac:dyDescent="0.25">
      <c r="A13" s="158"/>
      <c r="B13" s="1323"/>
      <c r="C13" s="1324"/>
      <c r="D13" s="827" t="s">
        <v>627</v>
      </c>
      <c r="E13" s="828" t="s">
        <v>125</v>
      </c>
      <c r="F13" s="828">
        <v>250</v>
      </c>
      <c r="G13" s="829">
        <f>ROUND(+G12*0.918,0)</f>
        <v>1719</v>
      </c>
      <c r="H13" s="596">
        <f>ROUND(+H12*0.918,0)</f>
        <v>1180</v>
      </c>
      <c r="I13" s="63"/>
      <c r="J13" s="79"/>
      <c r="K13" s="79"/>
      <c r="L13" s="79"/>
      <c r="M13" s="79"/>
      <c r="N13" s="79"/>
      <c r="O13" s="79"/>
    </row>
    <row r="14" spans="1:17" ht="33.75" x14ac:dyDescent="0.25">
      <c r="A14" s="158"/>
      <c r="B14" s="1323"/>
      <c r="C14" s="1324"/>
      <c r="D14" s="827" t="s">
        <v>628</v>
      </c>
      <c r="E14" s="828" t="s">
        <v>125</v>
      </c>
      <c r="F14" s="828">
        <v>250</v>
      </c>
      <c r="G14" s="822">
        <f>ROUND(+G12*0.504,0)</f>
        <v>944</v>
      </c>
      <c r="H14" s="823">
        <f>ROUND(+H12*0.504,0)</f>
        <v>648</v>
      </c>
      <c r="I14" s="63"/>
      <c r="J14" s="79"/>
      <c r="K14" s="79"/>
      <c r="L14" s="79"/>
      <c r="M14" s="79"/>
      <c r="N14" s="79"/>
      <c r="O14" s="79"/>
    </row>
    <row r="15" spans="1:17" x14ac:dyDescent="0.25">
      <c r="A15" s="158"/>
      <c r="B15" s="1323">
        <v>2</v>
      </c>
      <c r="C15" s="1324" t="s">
        <v>420</v>
      </c>
      <c r="D15" s="830" t="s">
        <v>548</v>
      </c>
      <c r="E15" s="828" t="s">
        <v>124</v>
      </c>
      <c r="F15" s="828"/>
      <c r="G15" s="822">
        <f>+G12</f>
        <v>1873</v>
      </c>
      <c r="H15" s="823">
        <f>+H12</f>
        <v>1285</v>
      </c>
      <c r="I15" s="63"/>
      <c r="J15" s="79"/>
      <c r="K15" s="79"/>
      <c r="L15" s="79"/>
      <c r="M15" s="79"/>
      <c r="N15" s="79"/>
      <c r="O15" s="79"/>
    </row>
    <row r="16" spans="1:17" ht="33.75" x14ac:dyDescent="0.25">
      <c r="A16" s="158"/>
      <c r="B16" s="1323"/>
      <c r="C16" s="1324"/>
      <c r="D16" s="827" t="s">
        <v>629</v>
      </c>
      <c r="E16" s="828" t="s">
        <v>125</v>
      </c>
      <c r="F16" s="828">
        <v>250</v>
      </c>
      <c r="G16" s="822">
        <f t="shared" ref="G16" si="0">ROUND(+G15*0.922,0)</f>
        <v>1727</v>
      </c>
      <c r="H16" s="823">
        <f t="shared" ref="H16" si="1">ROUND(+H15*0.922,0)</f>
        <v>1185</v>
      </c>
      <c r="I16" s="63"/>
      <c r="J16" s="79"/>
      <c r="K16" s="79"/>
      <c r="L16" s="79"/>
      <c r="M16" s="79"/>
      <c r="N16" s="79"/>
      <c r="O16" s="79"/>
      <c r="P16" s="79"/>
      <c r="Q16" s="79"/>
    </row>
    <row r="17" spans="1:18" ht="33.75" x14ac:dyDescent="0.25">
      <c r="A17" s="158"/>
      <c r="B17" s="1323"/>
      <c r="C17" s="1324"/>
      <c r="D17" s="827" t="s">
        <v>630</v>
      </c>
      <c r="E17" s="828" t="s">
        <v>125</v>
      </c>
      <c r="F17" s="828">
        <v>250</v>
      </c>
      <c r="G17" s="822">
        <f t="shared" ref="G17" si="2">ROUND(+G15*0.5,0)</f>
        <v>937</v>
      </c>
      <c r="H17" s="823">
        <f t="shared" ref="H17" si="3">ROUND(+H15*0.5,0)</f>
        <v>643</v>
      </c>
      <c r="I17" s="63"/>
      <c r="J17" s="79"/>
      <c r="K17" s="79"/>
      <c r="L17" s="79"/>
      <c r="M17" s="79"/>
      <c r="N17" s="79"/>
      <c r="O17" s="79"/>
    </row>
    <row r="18" spans="1:18" x14ac:dyDescent="0.25">
      <c r="A18" s="158"/>
      <c r="B18" s="1345">
        <v>3</v>
      </c>
      <c r="C18" s="1348" t="s">
        <v>852</v>
      </c>
      <c r="D18" s="827" t="s">
        <v>874</v>
      </c>
      <c r="E18" s="828" t="s">
        <v>124</v>
      </c>
      <c r="F18" s="828"/>
      <c r="G18" s="844">
        <f>G15</f>
        <v>1873</v>
      </c>
      <c r="H18" s="845">
        <f>H15</f>
        <v>1285</v>
      </c>
      <c r="I18" s="63"/>
      <c r="J18" s="79"/>
      <c r="K18" s="79"/>
      <c r="L18" s="79"/>
      <c r="M18" s="79"/>
      <c r="N18" s="79"/>
      <c r="O18" s="79"/>
    </row>
    <row r="19" spans="1:18" ht="33.75" x14ac:dyDescent="0.25">
      <c r="A19" s="158"/>
      <c r="B19" s="1346"/>
      <c r="C19" s="1349"/>
      <c r="D19" s="849" t="s">
        <v>894</v>
      </c>
      <c r="E19" s="828" t="s">
        <v>125</v>
      </c>
      <c r="F19" s="828">
        <v>250</v>
      </c>
      <c r="G19" s="844">
        <f>ROUND(+G18*0.891,0)</f>
        <v>1669</v>
      </c>
      <c r="H19" s="845">
        <f>ROUND(+H18*0.891,0)</f>
        <v>1145</v>
      </c>
      <c r="I19" s="63"/>
      <c r="J19" s="79"/>
      <c r="K19" s="79"/>
      <c r="L19" s="79"/>
      <c r="M19" s="79"/>
      <c r="N19" s="79"/>
      <c r="O19" s="79"/>
    </row>
    <row r="20" spans="1:18" ht="33.75" x14ac:dyDescent="0.25">
      <c r="A20" s="158"/>
      <c r="B20" s="1347"/>
      <c r="C20" s="1333"/>
      <c r="D20" s="827" t="s">
        <v>896</v>
      </c>
      <c r="E20" s="828" t="s">
        <v>125</v>
      </c>
      <c r="F20" s="828">
        <v>250</v>
      </c>
      <c r="G20" s="844">
        <f>ROUND(+G18*0.483,0)</f>
        <v>905</v>
      </c>
      <c r="H20" s="845">
        <f>ROUND(+H18*0.483,0)</f>
        <v>621</v>
      </c>
      <c r="I20" s="63"/>
      <c r="J20" s="79"/>
      <c r="K20" s="79"/>
      <c r="L20" s="79"/>
      <c r="M20" s="79"/>
      <c r="N20" s="79"/>
      <c r="O20" s="79"/>
      <c r="P20" s="79"/>
      <c r="Q20" s="79"/>
    </row>
    <row r="21" spans="1:18" x14ac:dyDescent="0.25">
      <c r="A21" s="158"/>
      <c r="B21" s="1323">
        <v>4</v>
      </c>
      <c r="C21" s="1324" t="s">
        <v>841</v>
      </c>
      <c r="D21" s="830" t="s">
        <v>458</v>
      </c>
      <c r="E21" s="828" t="s">
        <v>124</v>
      </c>
      <c r="F21" s="828"/>
      <c r="G21" s="822">
        <v>2060</v>
      </c>
      <c r="H21" s="823">
        <v>1476</v>
      </c>
      <c r="I21" s="63"/>
      <c r="J21" s="79"/>
      <c r="K21" s="79"/>
      <c r="L21" s="79"/>
      <c r="M21" s="79"/>
      <c r="N21" s="79"/>
      <c r="O21" s="79"/>
      <c r="P21" s="79"/>
    </row>
    <row r="22" spans="1:18" ht="33.75" x14ac:dyDescent="0.25">
      <c r="A22" s="158"/>
      <c r="B22" s="1323"/>
      <c r="C22" s="1324"/>
      <c r="D22" s="827" t="s">
        <v>664</v>
      </c>
      <c r="E22" s="828" t="s">
        <v>125</v>
      </c>
      <c r="F22" s="828">
        <v>250</v>
      </c>
      <c r="G22" s="822">
        <f>ROUND(+G21*1.036,0)</f>
        <v>2134</v>
      </c>
      <c r="H22" s="823">
        <f>ROUND(+H21*1.036,0)</f>
        <v>1529</v>
      </c>
      <c r="I22" s="63"/>
      <c r="J22" s="79"/>
      <c r="K22" s="79"/>
      <c r="L22" s="79"/>
      <c r="M22" s="79"/>
      <c r="N22" s="79"/>
      <c r="O22" s="79"/>
      <c r="P22" s="79"/>
      <c r="Q22" s="79"/>
      <c r="R22" s="79"/>
    </row>
    <row r="23" spans="1:18" ht="33.75" x14ac:dyDescent="0.25">
      <c r="A23" s="158"/>
      <c r="B23" s="1323"/>
      <c r="C23" s="1324"/>
      <c r="D23" s="827" t="s">
        <v>631</v>
      </c>
      <c r="E23" s="828" t="s">
        <v>125</v>
      </c>
      <c r="F23" s="828">
        <v>250</v>
      </c>
      <c r="G23" s="822">
        <f>ROUND(+G21*0.563,0)</f>
        <v>1160</v>
      </c>
      <c r="H23" s="823">
        <f>ROUND(+H21*0.563,0)</f>
        <v>831</v>
      </c>
      <c r="I23" s="63"/>
      <c r="J23" s="79"/>
      <c r="K23" s="79"/>
      <c r="L23" s="79"/>
      <c r="M23" s="79"/>
      <c r="N23" s="79"/>
      <c r="O23" s="79"/>
      <c r="P23" s="79"/>
      <c r="Q23" s="79"/>
    </row>
    <row r="24" spans="1:18" x14ac:dyDescent="0.25">
      <c r="A24" s="158"/>
      <c r="B24" s="1323">
        <v>5</v>
      </c>
      <c r="C24" s="1324" t="s">
        <v>418</v>
      </c>
      <c r="D24" s="830" t="s">
        <v>459</v>
      </c>
      <c r="E24" s="828" t="s">
        <v>124</v>
      </c>
      <c r="F24" s="828"/>
      <c r="G24" s="822">
        <f>+G21</f>
        <v>2060</v>
      </c>
      <c r="H24" s="823">
        <f>+H21</f>
        <v>1476</v>
      </c>
      <c r="I24" s="63"/>
      <c r="J24" s="79"/>
      <c r="K24" s="79"/>
      <c r="L24" s="79"/>
      <c r="M24" s="79"/>
      <c r="N24" s="79"/>
      <c r="O24" s="79"/>
      <c r="P24" s="79"/>
    </row>
    <row r="25" spans="1:18" ht="33.75" x14ac:dyDescent="0.25">
      <c r="A25" s="158"/>
      <c r="B25" s="1323"/>
      <c r="C25" s="1324"/>
      <c r="D25" s="827" t="s">
        <v>632</v>
      </c>
      <c r="E25" s="828" t="s">
        <v>125</v>
      </c>
      <c r="F25" s="828">
        <v>250</v>
      </c>
      <c r="G25" s="822">
        <f>ROUND(+G24*1.042,0)</f>
        <v>2147</v>
      </c>
      <c r="H25" s="823">
        <f>ROUND(+H24*1.042,0)</f>
        <v>1538</v>
      </c>
      <c r="I25" s="63"/>
      <c r="J25" s="79"/>
      <c r="K25" s="79"/>
      <c r="L25" s="79"/>
      <c r="M25" s="79"/>
      <c r="N25" s="79"/>
      <c r="O25" s="79"/>
      <c r="P25" s="79"/>
      <c r="Q25" s="79"/>
      <c r="R25" s="79"/>
    </row>
    <row r="26" spans="1:18" ht="33.75" x14ac:dyDescent="0.25">
      <c r="A26" s="158"/>
      <c r="B26" s="1323"/>
      <c r="C26" s="1324"/>
      <c r="D26" s="827" t="s">
        <v>633</v>
      </c>
      <c r="E26" s="828" t="s">
        <v>125</v>
      </c>
      <c r="F26" s="828">
        <v>250</v>
      </c>
      <c r="G26" s="822">
        <f>ROUND(+G24*0.56,0)</f>
        <v>1154</v>
      </c>
      <c r="H26" s="823">
        <f>ROUND(+H24*0.56,0)</f>
        <v>827</v>
      </c>
      <c r="I26" s="63"/>
      <c r="J26" s="79"/>
      <c r="K26" s="79"/>
      <c r="L26" s="79"/>
      <c r="M26" s="79"/>
      <c r="N26" s="79"/>
      <c r="O26" s="79"/>
      <c r="P26" s="79"/>
      <c r="Q26" s="79"/>
      <c r="R26" s="79"/>
    </row>
    <row r="27" spans="1:18" x14ac:dyDescent="0.25">
      <c r="A27" s="158"/>
      <c r="B27" s="1345">
        <v>6</v>
      </c>
      <c r="C27" s="1348" t="s">
        <v>853</v>
      </c>
      <c r="D27" s="827" t="s">
        <v>875</v>
      </c>
      <c r="E27" s="828" t="s">
        <v>124</v>
      </c>
      <c r="F27" s="828"/>
      <c r="G27" s="844">
        <f>G24</f>
        <v>2060</v>
      </c>
      <c r="H27" s="845">
        <f>H24</f>
        <v>1476</v>
      </c>
      <c r="I27" s="63"/>
      <c r="J27" s="79"/>
      <c r="K27" s="79"/>
      <c r="L27" s="79"/>
      <c r="M27" s="79"/>
      <c r="N27" s="79"/>
      <c r="O27" s="79"/>
    </row>
    <row r="28" spans="1:18" ht="33.75" x14ac:dyDescent="0.25">
      <c r="A28" s="158"/>
      <c r="B28" s="1346"/>
      <c r="C28" s="1349"/>
      <c r="D28" s="849" t="s">
        <v>897</v>
      </c>
      <c r="E28" s="828" t="s">
        <v>125</v>
      </c>
      <c r="F28" s="828">
        <v>250</v>
      </c>
      <c r="G28" s="844">
        <f>ROUND(+G27*1.008,0)</f>
        <v>2076</v>
      </c>
      <c r="H28" s="845">
        <f>ROUND(+H27*1.008,0)</f>
        <v>1488</v>
      </c>
      <c r="I28" s="63"/>
      <c r="J28" s="79"/>
      <c r="K28" s="79"/>
      <c r="L28" s="79"/>
      <c r="M28" s="79"/>
      <c r="N28" s="79"/>
      <c r="O28" s="79"/>
    </row>
    <row r="29" spans="1:18" ht="33.75" x14ac:dyDescent="0.25">
      <c r="A29" s="158"/>
      <c r="B29" s="1347"/>
      <c r="C29" s="1333"/>
      <c r="D29" s="827" t="s">
        <v>898</v>
      </c>
      <c r="E29" s="828" t="s">
        <v>125</v>
      </c>
      <c r="F29" s="828">
        <v>250</v>
      </c>
      <c r="G29" s="844">
        <f>ROUND(+G27*0.542,0)</f>
        <v>1117</v>
      </c>
      <c r="H29" s="845">
        <f>ROUND(+H27*0.542,0)</f>
        <v>800</v>
      </c>
      <c r="I29" s="63"/>
      <c r="J29" s="79"/>
      <c r="K29" s="79"/>
      <c r="L29" s="79"/>
      <c r="M29" s="79"/>
      <c r="N29" s="79"/>
      <c r="O29" s="79"/>
      <c r="P29" s="79"/>
      <c r="Q29" s="79"/>
    </row>
    <row r="30" spans="1:18" x14ac:dyDescent="0.25">
      <c r="A30" s="158"/>
      <c r="B30" s="1323">
        <v>7</v>
      </c>
      <c r="C30" s="1324" t="s">
        <v>252</v>
      </c>
      <c r="D30" s="830" t="s">
        <v>268</v>
      </c>
      <c r="E30" s="828" t="s">
        <v>3</v>
      </c>
      <c r="F30" s="828">
        <v>5</v>
      </c>
      <c r="G30" s="829">
        <f>ROUND('Металлочерепица (9)'!H30*1.26,0)</f>
        <v>3512</v>
      </c>
      <c r="H30" s="596">
        <v>2787</v>
      </c>
      <c r="I30" s="63"/>
      <c r="J30" s="79"/>
      <c r="K30" s="79"/>
      <c r="L30" s="79"/>
      <c r="M30" s="79"/>
      <c r="N30" s="79"/>
      <c r="O30" s="79"/>
      <c r="P30" s="79"/>
      <c r="Q30" s="79"/>
    </row>
    <row r="31" spans="1:18" x14ac:dyDescent="0.25">
      <c r="A31" s="158"/>
      <c r="B31" s="1323"/>
      <c r="C31" s="1324"/>
      <c r="D31" s="849" t="s">
        <v>838</v>
      </c>
      <c r="E31" s="828" t="s">
        <v>3</v>
      </c>
      <c r="F31" s="828">
        <v>5</v>
      </c>
      <c r="G31" s="850">
        <f>ROUND('Металлочерепица (9)'!H31*1.26,0)</f>
        <v>3043</v>
      </c>
      <c r="H31" s="851">
        <v>2415</v>
      </c>
      <c r="I31" s="63"/>
      <c r="J31" s="79"/>
      <c r="K31" s="79"/>
      <c r="L31" s="79"/>
      <c r="M31" s="79"/>
      <c r="N31" s="79"/>
      <c r="O31" s="79"/>
      <c r="P31" s="79"/>
      <c r="Q31" s="79"/>
    </row>
    <row r="32" spans="1:18" x14ac:dyDescent="0.25">
      <c r="A32" s="158"/>
      <c r="B32" s="1323"/>
      <c r="C32" s="1324"/>
      <c r="D32" s="830" t="s">
        <v>857</v>
      </c>
      <c r="E32" s="828" t="s">
        <v>3</v>
      </c>
      <c r="F32" s="828">
        <v>5</v>
      </c>
      <c r="G32" s="829">
        <f>'AQUACLICK (8)'!H26</f>
        <v>5289</v>
      </c>
      <c r="H32" s="596">
        <f>'AQUACLICK (8)'!G26</f>
        <v>3806</v>
      </c>
      <c r="I32" s="63"/>
      <c r="J32" s="79"/>
      <c r="K32" s="79"/>
      <c r="L32" s="79"/>
      <c r="M32" s="79"/>
      <c r="N32" s="79"/>
      <c r="O32" s="79"/>
      <c r="P32" s="79"/>
      <c r="Q32" s="79"/>
    </row>
    <row r="33" spans="1:17" x14ac:dyDescent="0.25">
      <c r="A33" s="158"/>
      <c r="B33" s="847">
        <v>8</v>
      </c>
      <c r="C33" s="848" t="s">
        <v>858</v>
      </c>
      <c r="D33" s="849" t="s">
        <v>859</v>
      </c>
      <c r="E33" s="828" t="s">
        <v>3</v>
      </c>
      <c r="F33" s="828">
        <v>5</v>
      </c>
      <c r="G33" s="850">
        <f>'AQUACLICK (8)'!H27</f>
        <v>5289</v>
      </c>
      <c r="H33" s="851">
        <f>'AQUACLICK (8)'!G27</f>
        <v>3820</v>
      </c>
      <c r="I33" s="63"/>
      <c r="J33" s="79"/>
      <c r="K33" s="79"/>
      <c r="L33" s="79"/>
      <c r="M33" s="79"/>
      <c r="N33" s="79"/>
      <c r="O33" s="79"/>
      <c r="P33" s="79"/>
      <c r="Q33" s="79"/>
    </row>
    <row r="34" spans="1:17" x14ac:dyDescent="0.25">
      <c r="A34" s="158"/>
      <c r="B34" s="1323">
        <v>9</v>
      </c>
      <c r="C34" s="1324" t="s">
        <v>253</v>
      </c>
      <c r="D34" s="831" t="s">
        <v>377</v>
      </c>
      <c r="E34" s="828" t="s">
        <v>3</v>
      </c>
      <c r="F34" s="828">
        <v>1</v>
      </c>
      <c r="G34" s="829">
        <f>ROUND('Металлочерепица (9)'!H34*1.26,0)</f>
        <v>1105</v>
      </c>
      <c r="H34" s="596">
        <v>877</v>
      </c>
      <c r="I34" s="63"/>
      <c r="J34" s="79"/>
      <c r="K34" s="79"/>
      <c r="L34" s="79"/>
      <c r="M34" s="79"/>
      <c r="N34" s="79"/>
      <c r="O34" s="79"/>
      <c r="P34" s="79"/>
      <c r="Q34" s="79"/>
    </row>
    <row r="35" spans="1:17" x14ac:dyDescent="0.25">
      <c r="A35" s="158"/>
      <c r="B35" s="1323"/>
      <c r="C35" s="1324"/>
      <c r="D35" s="831" t="s">
        <v>395</v>
      </c>
      <c r="E35" s="828" t="s">
        <v>3</v>
      </c>
      <c r="F35" s="828">
        <v>1</v>
      </c>
      <c r="G35" s="829">
        <f>ROUND('Металлочерепица (9)'!H35*1.26,0)</f>
        <v>2105</v>
      </c>
      <c r="H35" s="596">
        <v>1671</v>
      </c>
      <c r="I35" s="63"/>
      <c r="J35" s="79"/>
      <c r="K35" s="79"/>
      <c r="L35" s="79"/>
      <c r="M35" s="79"/>
      <c r="N35" s="79"/>
      <c r="O35" s="79"/>
      <c r="P35" s="79"/>
      <c r="Q35" s="79"/>
    </row>
    <row r="36" spans="1:17" x14ac:dyDescent="0.25">
      <c r="A36" s="158"/>
      <c r="B36" s="832">
        <v>10</v>
      </c>
      <c r="C36" s="831" t="s">
        <v>254</v>
      </c>
      <c r="D36" s="831" t="s">
        <v>394</v>
      </c>
      <c r="E36" s="828" t="s">
        <v>3</v>
      </c>
      <c r="F36" s="828">
        <v>1</v>
      </c>
      <c r="G36" s="829">
        <f>ROUND('Металлочерепица (9)'!H36*1.26,0)</f>
        <v>6413</v>
      </c>
      <c r="H36" s="596">
        <v>5090</v>
      </c>
      <c r="I36" s="63"/>
      <c r="J36" s="79"/>
      <c r="K36" s="79"/>
      <c r="L36" s="79"/>
      <c r="M36" s="79"/>
      <c r="N36" s="79"/>
      <c r="O36" s="79"/>
      <c r="P36" s="79"/>
      <c r="Q36" s="79"/>
    </row>
    <row r="37" spans="1:17" x14ac:dyDescent="0.25">
      <c r="A37" s="158"/>
      <c r="B37" s="1323">
        <v>11</v>
      </c>
      <c r="C37" s="1324" t="s">
        <v>255</v>
      </c>
      <c r="D37" s="831" t="s">
        <v>256</v>
      </c>
      <c r="E37" s="828" t="s">
        <v>3</v>
      </c>
      <c r="F37" s="828">
        <v>10</v>
      </c>
      <c r="G37" s="829">
        <f>ROUND('Металлочерепица (9)'!H37*1.26,0)</f>
        <v>2853</v>
      </c>
      <c r="H37" s="596">
        <v>2264</v>
      </c>
      <c r="I37" s="63"/>
      <c r="J37" s="79"/>
      <c r="K37" s="79"/>
      <c r="L37" s="79"/>
      <c r="M37" s="79"/>
      <c r="N37" s="79"/>
      <c r="O37" s="79"/>
      <c r="P37" s="79"/>
      <c r="Q37" s="79"/>
    </row>
    <row r="38" spans="1:17" x14ac:dyDescent="0.25">
      <c r="A38" s="158"/>
      <c r="B38" s="1323"/>
      <c r="C38" s="1324"/>
      <c r="D38" s="831" t="s">
        <v>257</v>
      </c>
      <c r="E38" s="828" t="s">
        <v>3</v>
      </c>
      <c r="F38" s="828">
        <v>10</v>
      </c>
      <c r="G38" s="829">
        <f>ROUND('Металлочерепица (9)'!H38*1.26,0)</f>
        <v>1872</v>
      </c>
      <c r="H38" s="596">
        <v>1486</v>
      </c>
      <c r="I38" s="63"/>
      <c r="J38" s="79"/>
      <c r="K38" s="79"/>
      <c r="L38" s="79"/>
      <c r="M38" s="79"/>
      <c r="N38" s="79"/>
      <c r="O38" s="79"/>
      <c r="P38" s="79"/>
      <c r="Q38" s="79"/>
    </row>
    <row r="39" spans="1:17" x14ac:dyDescent="0.25">
      <c r="A39" s="158"/>
      <c r="B39" s="832">
        <v>12</v>
      </c>
      <c r="C39" s="831" t="s">
        <v>258</v>
      </c>
      <c r="D39" s="831" t="s">
        <v>666</v>
      </c>
      <c r="E39" s="828" t="s">
        <v>3</v>
      </c>
      <c r="F39" s="828">
        <v>1</v>
      </c>
      <c r="G39" s="822">
        <v>3291</v>
      </c>
      <c r="H39" s="596">
        <v>2613</v>
      </c>
      <c r="I39" s="63"/>
      <c r="J39" s="79"/>
      <c r="K39" s="79"/>
      <c r="L39" s="79"/>
      <c r="M39" s="79"/>
      <c r="N39" s="79"/>
      <c r="O39" s="79"/>
      <c r="P39" s="79"/>
      <c r="Q39" s="79"/>
    </row>
    <row r="40" spans="1:17" x14ac:dyDescent="0.25">
      <c r="A40" s="158"/>
      <c r="B40" s="1323">
        <v>13</v>
      </c>
      <c r="C40" s="1328" t="s">
        <v>259</v>
      </c>
      <c r="D40" s="830" t="s">
        <v>860</v>
      </c>
      <c r="E40" s="828" t="s">
        <v>3</v>
      </c>
      <c r="F40" s="828">
        <v>10</v>
      </c>
      <c r="G40" s="829">
        <f>ROUND('Металлочерепица (9)'!H40*1.26,0)</f>
        <v>2688</v>
      </c>
      <c r="H40" s="596">
        <v>2133</v>
      </c>
      <c r="I40" s="63"/>
      <c r="J40" s="79"/>
      <c r="K40" s="79"/>
      <c r="L40" s="79"/>
      <c r="M40" s="79"/>
      <c r="N40" s="79"/>
      <c r="O40" s="79"/>
      <c r="P40" s="79"/>
      <c r="Q40" s="79"/>
    </row>
    <row r="41" spans="1:17" x14ac:dyDescent="0.25">
      <c r="A41" s="158"/>
      <c r="B41" s="1323"/>
      <c r="C41" s="1328"/>
      <c r="D41" s="830" t="s">
        <v>667</v>
      </c>
      <c r="E41" s="828" t="s">
        <v>3</v>
      </c>
      <c r="F41" s="828">
        <v>10</v>
      </c>
      <c r="G41" s="829">
        <f>ROUND('Металлочерепица (9)'!H41*1.26,0)</f>
        <v>3289</v>
      </c>
      <c r="H41" s="596">
        <v>2610</v>
      </c>
      <c r="I41" s="63"/>
      <c r="J41" s="79"/>
      <c r="K41" s="79"/>
      <c r="L41" s="79"/>
      <c r="M41" s="79"/>
      <c r="N41" s="79"/>
      <c r="O41" s="79"/>
      <c r="P41" s="79"/>
      <c r="Q41" s="79"/>
    </row>
    <row r="42" spans="1:17" x14ac:dyDescent="0.25">
      <c r="A42" s="158"/>
      <c r="B42" s="1323">
        <v>14</v>
      </c>
      <c r="C42" s="1328" t="s">
        <v>260</v>
      </c>
      <c r="D42" s="830" t="s">
        <v>861</v>
      </c>
      <c r="E42" s="828" t="s">
        <v>3</v>
      </c>
      <c r="F42" s="828">
        <v>10</v>
      </c>
      <c r="G42" s="829">
        <f t="shared" ref="G42:H42" si="4">+G43</f>
        <v>1278</v>
      </c>
      <c r="H42" s="596">
        <f t="shared" si="4"/>
        <v>1014</v>
      </c>
      <c r="I42" s="63"/>
      <c r="J42" s="79"/>
      <c r="K42" s="79"/>
      <c r="L42" s="79"/>
      <c r="M42" s="79"/>
      <c r="N42" s="79"/>
      <c r="O42" s="79"/>
      <c r="P42" s="79"/>
      <c r="Q42" s="79"/>
    </row>
    <row r="43" spans="1:17" x14ac:dyDescent="0.25">
      <c r="A43" s="158"/>
      <c r="B43" s="1323"/>
      <c r="C43" s="1328"/>
      <c r="D43" s="830" t="s">
        <v>522</v>
      </c>
      <c r="E43" s="828" t="s">
        <v>3</v>
      </c>
      <c r="F43" s="828">
        <v>10</v>
      </c>
      <c r="G43" s="829">
        <f>ROUND('Металлочерепица (9)'!H43*1.26,0)</f>
        <v>1278</v>
      </c>
      <c r="H43" s="596">
        <v>1014</v>
      </c>
      <c r="I43" s="63"/>
      <c r="J43" s="79"/>
      <c r="K43" s="79"/>
      <c r="L43" s="79"/>
      <c r="M43" s="79"/>
      <c r="N43" s="79"/>
      <c r="O43" s="79"/>
      <c r="P43" s="79"/>
      <c r="Q43" s="79"/>
    </row>
    <row r="44" spans="1:17" x14ac:dyDescent="0.25">
      <c r="A44" s="158"/>
      <c r="B44" s="832">
        <v>15</v>
      </c>
      <c r="C44" s="830" t="s">
        <v>261</v>
      </c>
      <c r="D44" s="830" t="s">
        <v>668</v>
      </c>
      <c r="E44" s="828" t="s">
        <v>3</v>
      </c>
      <c r="F44" s="828">
        <v>10</v>
      </c>
      <c r="G44" s="829">
        <f>ROUND('Металлочерепица (9)'!H44*1.26,0)</f>
        <v>5092</v>
      </c>
      <c r="H44" s="596">
        <v>4041</v>
      </c>
      <c r="I44" s="63"/>
      <c r="J44" s="79"/>
      <c r="K44" s="79"/>
      <c r="L44" s="79"/>
      <c r="M44" s="79"/>
      <c r="N44" s="79"/>
      <c r="O44" s="79"/>
      <c r="P44" s="79"/>
      <c r="Q44" s="79"/>
    </row>
    <row r="45" spans="1:17" x14ac:dyDescent="0.25">
      <c r="A45" s="158"/>
      <c r="B45" s="1323">
        <v>16</v>
      </c>
      <c r="C45" s="1324" t="s">
        <v>262</v>
      </c>
      <c r="D45" s="831" t="s">
        <v>263</v>
      </c>
      <c r="E45" s="828" t="s">
        <v>3</v>
      </c>
      <c r="F45" s="828">
        <v>10</v>
      </c>
      <c r="G45" s="829">
        <f>ROUND('Металлочерепица (9)'!H45*1.26,0)</f>
        <v>1872</v>
      </c>
      <c r="H45" s="596">
        <v>1486</v>
      </c>
      <c r="I45" s="63"/>
      <c r="J45" s="79"/>
      <c r="K45" s="79"/>
      <c r="L45" s="79"/>
      <c r="M45" s="79"/>
      <c r="N45" s="79"/>
      <c r="O45" s="79"/>
      <c r="P45" s="79"/>
      <c r="Q45" s="79"/>
    </row>
    <row r="46" spans="1:17" x14ac:dyDescent="0.25">
      <c r="A46" s="158"/>
      <c r="B46" s="1323"/>
      <c r="C46" s="1324"/>
      <c r="D46" s="831" t="s">
        <v>264</v>
      </c>
      <c r="E46" s="828" t="s">
        <v>3</v>
      </c>
      <c r="F46" s="828">
        <v>10</v>
      </c>
      <c r="G46" s="829">
        <f>ROUND('Металлочерепица (9)'!H46*1.26,0)</f>
        <v>1629</v>
      </c>
      <c r="H46" s="596">
        <v>1293</v>
      </c>
      <c r="I46" s="63"/>
      <c r="J46" s="79"/>
      <c r="K46" s="79"/>
      <c r="L46" s="79"/>
      <c r="M46" s="79"/>
      <c r="N46" s="79"/>
      <c r="O46" s="79"/>
      <c r="P46" s="79"/>
      <c r="Q46" s="79"/>
    </row>
    <row r="47" spans="1:17" x14ac:dyDescent="0.25">
      <c r="A47" s="158"/>
      <c r="B47" s="1323">
        <v>17</v>
      </c>
      <c r="C47" s="1324" t="s">
        <v>265</v>
      </c>
      <c r="D47" s="831" t="s">
        <v>266</v>
      </c>
      <c r="E47" s="828" t="s">
        <v>3</v>
      </c>
      <c r="F47" s="828">
        <v>2</v>
      </c>
      <c r="G47" s="829">
        <f>ROUND('Металлочерепица (9)'!H47*1.26,0)</f>
        <v>7516</v>
      </c>
      <c r="H47" s="596">
        <v>5965</v>
      </c>
      <c r="I47" s="63"/>
      <c r="J47" s="79"/>
      <c r="K47" s="79"/>
      <c r="L47" s="79"/>
      <c r="M47" s="79"/>
      <c r="N47" s="79"/>
      <c r="O47" s="79"/>
      <c r="P47" s="79"/>
      <c r="Q47" s="79"/>
    </row>
    <row r="48" spans="1:17" x14ac:dyDescent="0.25">
      <c r="A48" s="158"/>
      <c r="B48" s="1323"/>
      <c r="C48" s="1324"/>
      <c r="D48" s="831" t="s">
        <v>685</v>
      </c>
      <c r="E48" s="828" t="s">
        <v>3</v>
      </c>
      <c r="F48" s="828">
        <v>10</v>
      </c>
      <c r="G48" s="829">
        <f>ROUND('Металлочерепица (9)'!H48*1.26,0)</f>
        <v>2426</v>
      </c>
      <c r="H48" s="596">
        <v>1925</v>
      </c>
      <c r="I48" s="63"/>
      <c r="J48" s="79"/>
      <c r="K48" s="79"/>
      <c r="L48" s="79"/>
      <c r="M48" s="79"/>
      <c r="N48" s="79"/>
      <c r="O48" s="79"/>
      <c r="P48" s="79"/>
      <c r="Q48" s="79"/>
    </row>
    <row r="49" spans="1:17" x14ac:dyDescent="0.25">
      <c r="A49" s="158"/>
      <c r="B49" s="1323"/>
      <c r="C49" s="1324"/>
      <c r="D49" s="848" t="s">
        <v>606</v>
      </c>
      <c r="E49" s="828" t="s">
        <v>3</v>
      </c>
      <c r="F49" s="828">
        <v>2</v>
      </c>
      <c r="G49" s="829">
        <f>ROUND('Металлочерепица (9)'!H49*1.26,0)</f>
        <v>7516</v>
      </c>
      <c r="H49" s="596">
        <v>5965</v>
      </c>
      <c r="I49" s="63"/>
      <c r="J49" s="79"/>
      <c r="K49" s="79"/>
      <c r="L49" s="79"/>
      <c r="M49" s="79"/>
      <c r="N49" s="79"/>
      <c r="O49" s="79"/>
      <c r="P49" s="79"/>
      <c r="Q49" s="79"/>
    </row>
    <row r="50" spans="1:17" ht="33.75" x14ac:dyDescent="0.25">
      <c r="A50" s="158"/>
      <c r="B50" s="847">
        <v>18</v>
      </c>
      <c r="C50" s="924" t="s">
        <v>864</v>
      </c>
      <c r="D50" s="848" t="s">
        <v>865</v>
      </c>
      <c r="E50" s="828" t="s">
        <v>139</v>
      </c>
      <c r="F50" s="828">
        <v>1</v>
      </c>
      <c r="G50" s="1327">
        <f>+'AQUACLICK (8)'!G38:H38</f>
        <v>1059</v>
      </c>
      <c r="H50" s="1292"/>
      <c r="I50" s="63"/>
      <c r="J50" s="79"/>
      <c r="K50" s="79"/>
      <c r="L50" s="79"/>
      <c r="M50" s="79"/>
      <c r="N50" s="79"/>
      <c r="O50" s="79"/>
      <c r="P50" s="79"/>
      <c r="Q50" s="79"/>
    </row>
    <row r="51" spans="1:17" ht="15" customHeight="1" x14ac:dyDescent="0.25">
      <c r="A51" s="158"/>
      <c r="B51" s="832">
        <v>19</v>
      </c>
      <c r="C51" s="831" t="s">
        <v>267</v>
      </c>
      <c r="D51" s="831" t="s">
        <v>473</v>
      </c>
      <c r="E51" s="828" t="s">
        <v>3</v>
      </c>
      <c r="F51" s="828">
        <v>500</v>
      </c>
      <c r="G51" s="1325">
        <v>110</v>
      </c>
      <c r="H51" s="1326"/>
      <c r="I51" s="63"/>
    </row>
    <row r="52" spans="1:17" ht="15" customHeight="1" x14ac:dyDescent="0.25">
      <c r="A52" s="158"/>
      <c r="B52" s="832">
        <v>20</v>
      </c>
      <c r="C52" s="833" t="s">
        <v>505</v>
      </c>
      <c r="D52" s="831" t="s">
        <v>474</v>
      </c>
      <c r="E52" s="828" t="s">
        <v>139</v>
      </c>
      <c r="F52" s="834"/>
      <c r="G52" s="1131">
        <v>2325</v>
      </c>
      <c r="H52" s="1134"/>
      <c r="I52" s="63"/>
    </row>
    <row r="53" spans="1:17" ht="15.75" customHeight="1" thickBot="1" x14ac:dyDescent="0.3">
      <c r="A53" s="158"/>
      <c r="B53" s="835">
        <v>21</v>
      </c>
      <c r="C53" s="836" t="s">
        <v>506</v>
      </c>
      <c r="D53" s="837" t="s">
        <v>475</v>
      </c>
      <c r="E53" s="838" t="s">
        <v>139</v>
      </c>
      <c r="F53" s="839"/>
      <c r="G53" s="1321">
        <v>2084</v>
      </c>
      <c r="H53" s="1322"/>
      <c r="I53" s="63"/>
    </row>
    <row r="54" spans="1:17" x14ac:dyDescent="0.25">
      <c r="A54" s="63"/>
      <c r="B54" s="67"/>
      <c r="C54" s="80"/>
      <c r="D54" s="81"/>
      <c r="E54" s="67"/>
      <c r="F54" s="67"/>
      <c r="G54" s="597"/>
      <c r="H54" s="597"/>
      <c r="I54" s="63"/>
    </row>
    <row r="55" spans="1:17" ht="15" customHeight="1" x14ac:dyDescent="0.25">
      <c r="A55" s="63"/>
      <c r="B55" s="706" t="s">
        <v>465</v>
      </c>
      <c r="C55" s="706"/>
      <c r="D55" s="706"/>
      <c r="E55" s="706"/>
      <c r="F55" s="706"/>
      <c r="G55" s="706"/>
      <c r="H55" s="706"/>
      <c r="I55" s="270"/>
    </row>
    <row r="56" spans="1:17" s="708" customFormat="1" ht="15" customHeight="1" x14ac:dyDescent="0.25">
      <c r="A56" s="707"/>
      <c r="B56" s="797" t="s">
        <v>821</v>
      </c>
      <c r="C56" s="797"/>
      <c r="D56" s="797"/>
      <c r="E56" s="797"/>
      <c r="F56" s="797"/>
      <c r="G56" s="797"/>
      <c r="H56" s="797"/>
      <c r="I56" s="797"/>
      <c r="J56" s="78"/>
      <c r="K56" s="78"/>
      <c r="L56" s="78"/>
      <c r="M56" s="78"/>
      <c r="N56" s="78"/>
      <c r="O56" s="78"/>
    </row>
    <row r="57" spans="1:17" x14ac:dyDescent="0.25">
      <c r="A57" s="63"/>
      <c r="B57" s="1115" t="s">
        <v>542</v>
      </c>
      <c r="C57" s="1115"/>
      <c r="D57" s="1115"/>
      <c r="E57" s="1115"/>
      <c r="F57" s="1115"/>
      <c r="G57" s="1115"/>
      <c r="H57" s="1115"/>
      <c r="I57" s="270"/>
    </row>
    <row r="58" spans="1:17" ht="15" customHeight="1" x14ac:dyDescent="0.25">
      <c r="A58" s="63"/>
      <c r="B58" s="1115" t="s">
        <v>681</v>
      </c>
      <c r="C58" s="1115"/>
      <c r="D58" s="1115"/>
      <c r="E58" s="1115"/>
      <c r="F58" s="1115"/>
      <c r="G58" s="1115"/>
      <c r="H58" s="1115"/>
      <c r="I58" s="272"/>
    </row>
    <row r="59" spans="1:17" x14ac:dyDescent="0.25">
      <c r="A59" s="63"/>
      <c r="B59" s="1132" t="s">
        <v>523</v>
      </c>
      <c r="C59" s="1132"/>
      <c r="D59" s="1132"/>
      <c r="E59" s="1132"/>
      <c r="F59" s="1132"/>
      <c r="G59" s="1132"/>
      <c r="H59" s="1132"/>
      <c r="I59" s="271"/>
    </row>
    <row r="60" spans="1:17" x14ac:dyDescent="0.25">
      <c r="A60" s="63"/>
      <c r="B60" s="1132" t="s">
        <v>464</v>
      </c>
      <c r="C60" s="1132"/>
      <c r="D60" s="1132"/>
      <c r="E60" s="1132"/>
      <c r="F60" s="1132"/>
      <c r="G60" s="1132"/>
      <c r="H60" s="1132"/>
      <c r="I60" s="1132"/>
    </row>
    <row r="61" spans="1:17" x14ac:dyDescent="0.25">
      <c r="A61" s="63"/>
      <c r="B61" s="1132" t="s">
        <v>635</v>
      </c>
      <c r="C61" s="1132"/>
      <c r="D61" s="1132"/>
      <c r="E61" s="1132"/>
      <c r="F61" s="1132"/>
      <c r="G61" s="1132"/>
      <c r="H61" s="1132"/>
      <c r="I61" s="1132"/>
    </row>
    <row r="62" spans="1:17" x14ac:dyDescent="0.25">
      <c r="A62" s="63"/>
      <c r="B62" s="1132" t="s">
        <v>543</v>
      </c>
      <c r="C62" s="1132"/>
      <c r="D62" s="1132"/>
      <c r="E62" s="1132"/>
      <c r="F62" s="1132"/>
      <c r="G62" s="1132"/>
      <c r="H62" s="1132"/>
      <c r="I62" s="1132"/>
    </row>
    <row r="63" spans="1:17" x14ac:dyDescent="0.25">
      <c r="A63" s="63"/>
      <c r="B63" s="1132" t="s">
        <v>525</v>
      </c>
      <c r="C63" s="1132"/>
      <c r="D63" s="1132"/>
      <c r="E63" s="1132"/>
      <c r="F63" s="1132"/>
      <c r="G63" s="1132"/>
      <c r="H63" s="1132"/>
      <c r="I63" s="1132"/>
    </row>
    <row r="64" spans="1:17" x14ac:dyDescent="0.25">
      <c r="A64" s="63"/>
      <c r="B64" s="1132" t="s">
        <v>421</v>
      </c>
      <c r="C64" s="1132"/>
      <c r="D64" s="1132"/>
      <c r="E64" s="1132"/>
      <c r="F64" s="1132"/>
      <c r="G64" s="1132"/>
      <c r="H64" s="1132"/>
      <c r="I64" s="1132"/>
    </row>
    <row r="65" spans="1:9" x14ac:dyDescent="0.25">
      <c r="A65" s="63"/>
      <c r="B65" s="1132" t="s">
        <v>636</v>
      </c>
      <c r="C65" s="1132"/>
      <c r="D65" s="1132"/>
      <c r="E65" s="1132"/>
      <c r="F65" s="1132"/>
      <c r="G65" s="1132"/>
      <c r="H65" s="1132"/>
      <c r="I65" s="1132"/>
    </row>
    <row r="66" spans="1:9" x14ac:dyDescent="0.25">
      <c r="A66" s="63"/>
      <c r="B66" s="63"/>
      <c r="C66" s="63"/>
      <c r="D66" s="63"/>
      <c r="E66" s="63"/>
      <c r="F66" s="63"/>
      <c r="G66" s="588"/>
      <c r="H66" s="588"/>
      <c r="I66" s="63"/>
    </row>
  </sheetData>
  <sortState ref="H7:H11">
    <sortCondition ref="H7"/>
  </sortState>
  <mergeCells count="46">
    <mergeCell ref="B65:I65"/>
    <mergeCell ref="B61:I61"/>
    <mergeCell ref="B60:I60"/>
    <mergeCell ref="B57:H57"/>
    <mergeCell ref="B59:H59"/>
    <mergeCell ref="B58:H58"/>
    <mergeCell ref="B62:I62"/>
    <mergeCell ref="B63:I63"/>
    <mergeCell ref="B64:I64"/>
    <mergeCell ref="B34:B35"/>
    <mergeCell ref="C34:C35"/>
    <mergeCell ref="B37:B38"/>
    <mergeCell ref="C37:C38"/>
    <mergeCell ref="G5:H5"/>
    <mergeCell ref="E5:E11"/>
    <mergeCell ref="F5:F11"/>
    <mergeCell ref="B18:B20"/>
    <mergeCell ref="C18:C20"/>
    <mergeCell ref="B27:B29"/>
    <mergeCell ref="C27:C29"/>
    <mergeCell ref="B3:D3"/>
    <mergeCell ref="B24:B26"/>
    <mergeCell ref="C24:C26"/>
    <mergeCell ref="B30:B32"/>
    <mergeCell ref="C30:C32"/>
    <mergeCell ref="D5:D11"/>
    <mergeCell ref="B21:B23"/>
    <mergeCell ref="C21:C23"/>
    <mergeCell ref="B12:B14"/>
    <mergeCell ref="C12:C14"/>
    <mergeCell ref="B15:B17"/>
    <mergeCell ref="C15:C17"/>
    <mergeCell ref="B5:B11"/>
    <mergeCell ref="C5:C11"/>
    <mergeCell ref="C45:C46"/>
    <mergeCell ref="B40:B41"/>
    <mergeCell ref="C40:C41"/>
    <mergeCell ref="B42:B43"/>
    <mergeCell ref="B45:B46"/>
    <mergeCell ref="C42:C43"/>
    <mergeCell ref="G53:H53"/>
    <mergeCell ref="B47:B49"/>
    <mergeCell ref="C47:C49"/>
    <mergeCell ref="G51:H51"/>
    <mergeCell ref="G52:H52"/>
    <mergeCell ref="G50:H50"/>
  </mergeCells>
  <hyperlinks>
    <hyperlink ref="H2" location="СОДЕРЖАНИЕ!A1" display="Назад в СОДЕРЖАНИЕ "/>
    <hyperlink ref="B56:L56" location="'Матрица цветов (18)'!A1" display="Сроки поставки смотрите на листе Матрица цветов (19)"/>
  </hyperlinks>
  <pageMargins left="0.23622047244094491" right="0.23622047244094491" top="0.74803149606299213" bottom="0.74803149606299213" header="0.31496062992125984" footer="0.31496062992125984"/>
  <pageSetup paperSize="9" scale="34" orientation="portrait" r:id="rId1"/>
  <headerFooter>
    <oddFooter>Страница &amp;P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pageSetUpPr fitToPage="1"/>
  </sheetPr>
  <dimension ref="A1:R65"/>
  <sheetViews>
    <sheetView showGridLines="0" zoomScale="115" zoomScaleNormal="115" zoomScaleSheetLayoutView="100" workbookViewId="0">
      <pane ySplit="11" topLeftCell="A30" activePane="bottomLeft" state="frozen"/>
      <selection pane="bottomLeft" activeCell="C48" sqref="C48"/>
    </sheetView>
  </sheetViews>
  <sheetFormatPr defaultColWidth="9.28515625" defaultRowHeight="15" x14ac:dyDescent="0.25"/>
  <cols>
    <col min="1" max="1" width="3.7109375" style="78" customWidth="1"/>
    <col min="2" max="2" width="6.5703125" style="78" customWidth="1"/>
    <col min="3" max="3" width="30.28515625" style="78" customWidth="1"/>
    <col min="4" max="4" width="48.28515625" style="78" customWidth="1"/>
    <col min="5" max="5" width="6.28515625" style="78" customWidth="1"/>
    <col min="6" max="6" width="7.7109375" style="78" customWidth="1"/>
    <col min="7" max="7" width="25.85546875" style="78" customWidth="1"/>
    <col min="8" max="8" width="28.5703125" style="598" customWidth="1"/>
    <col min="9" max="9" width="3.7109375" style="78" customWidth="1"/>
    <col min="10" max="10" width="8.28515625" style="78" customWidth="1"/>
    <col min="11" max="16384" width="9.28515625" style="78"/>
  </cols>
  <sheetData>
    <row r="1" spans="1:17" ht="9.75" customHeight="1" x14ac:dyDescent="0.25">
      <c r="A1" s="63"/>
      <c r="B1" s="63"/>
      <c r="C1" s="63"/>
      <c r="D1" s="63"/>
      <c r="E1" s="63"/>
      <c r="F1" s="63"/>
      <c r="G1" s="63"/>
      <c r="H1" s="588"/>
      <c r="I1" s="63"/>
    </row>
    <row r="2" spans="1:17" x14ac:dyDescent="0.25">
      <c r="A2" s="63"/>
      <c r="B2" s="385" t="s">
        <v>910</v>
      </c>
      <c r="C2" s="63"/>
      <c r="D2" s="63"/>
      <c r="E2" s="63"/>
      <c r="F2" s="63"/>
      <c r="G2" s="63"/>
      <c r="H2" s="489" t="s">
        <v>191</v>
      </c>
      <c r="I2" s="63"/>
    </row>
    <row r="3" spans="1:17" x14ac:dyDescent="0.25">
      <c r="A3" s="63"/>
      <c r="B3" s="1233" t="s">
        <v>658</v>
      </c>
      <c r="C3" s="1233"/>
      <c r="D3" s="1233"/>
      <c r="E3" s="67"/>
      <c r="F3" s="63"/>
      <c r="G3" s="63"/>
      <c r="H3" s="490" t="s">
        <v>332</v>
      </c>
      <c r="I3" s="63"/>
    </row>
    <row r="4" spans="1:17" ht="9.75" customHeight="1" thickBot="1" x14ac:dyDescent="0.3">
      <c r="A4" s="63"/>
      <c r="B4" s="63"/>
      <c r="C4" s="63"/>
      <c r="D4" s="63"/>
      <c r="E4" s="63"/>
      <c r="F4" s="63"/>
      <c r="G4" s="63"/>
      <c r="H4" s="588"/>
      <c r="I4" s="63"/>
    </row>
    <row r="5" spans="1:17" ht="25.5" customHeight="1" thickBot="1" x14ac:dyDescent="0.3">
      <c r="A5" s="63"/>
      <c r="B5" s="1370" t="s">
        <v>0</v>
      </c>
      <c r="C5" s="1366" t="s">
        <v>1</v>
      </c>
      <c r="D5" s="1362" t="s">
        <v>250</v>
      </c>
      <c r="E5" s="1374" t="s">
        <v>67</v>
      </c>
      <c r="F5" s="1358" t="s">
        <v>25</v>
      </c>
      <c r="G5" s="1356" t="s">
        <v>909</v>
      </c>
      <c r="H5" s="1357"/>
      <c r="I5" s="63"/>
    </row>
    <row r="6" spans="1:17" ht="26.25" customHeight="1" x14ac:dyDescent="0.25">
      <c r="A6" s="63"/>
      <c r="B6" s="1371"/>
      <c r="C6" s="1367"/>
      <c r="D6" s="1363"/>
      <c r="E6" s="1375"/>
      <c r="F6" s="1359"/>
      <c r="G6" s="907" t="s">
        <v>890</v>
      </c>
      <c r="H6" s="725" t="s">
        <v>891</v>
      </c>
      <c r="I6" s="63"/>
    </row>
    <row r="7" spans="1:17" ht="12.75" customHeight="1" x14ac:dyDescent="0.25">
      <c r="A7" s="63"/>
      <c r="B7" s="1371"/>
      <c r="C7" s="1367"/>
      <c r="D7" s="1363"/>
      <c r="E7" s="1375"/>
      <c r="F7" s="1359"/>
      <c r="G7" s="908" t="s">
        <v>407</v>
      </c>
      <c r="H7" s="794" t="s">
        <v>407</v>
      </c>
      <c r="I7" s="63"/>
    </row>
    <row r="8" spans="1:17" ht="12.75" customHeight="1" x14ac:dyDescent="0.25">
      <c r="A8" s="63"/>
      <c r="B8" s="1371"/>
      <c r="C8" s="1367"/>
      <c r="D8" s="1363"/>
      <c r="E8" s="1375"/>
      <c r="F8" s="1359"/>
      <c r="G8" s="909" t="s">
        <v>373</v>
      </c>
      <c r="H8" s="592" t="s">
        <v>409</v>
      </c>
      <c r="I8" s="63"/>
    </row>
    <row r="9" spans="1:17" ht="12.75" customHeight="1" x14ac:dyDescent="0.25">
      <c r="A9" s="63"/>
      <c r="B9" s="1371"/>
      <c r="C9" s="1367"/>
      <c r="D9" s="1363"/>
      <c r="E9" s="1375"/>
      <c r="F9" s="1359"/>
      <c r="G9" s="909" t="s">
        <v>371</v>
      </c>
      <c r="H9" s="592" t="s">
        <v>371</v>
      </c>
      <c r="I9" s="63"/>
    </row>
    <row r="10" spans="1:17" ht="12.75" customHeight="1" x14ac:dyDescent="0.25">
      <c r="A10" s="63"/>
      <c r="B10" s="1372"/>
      <c r="C10" s="1368"/>
      <c r="D10" s="1364"/>
      <c r="E10" s="1376"/>
      <c r="F10" s="1360"/>
      <c r="G10" s="909"/>
      <c r="H10" s="592"/>
      <c r="I10" s="63"/>
    </row>
    <row r="11" spans="1:17" ht="12.75" customHeight="1" thickBot="1" x14ac:dyDescent="0.3">
      <c r="A11" s="63"/>
      <c r="B11" s="1373"/>
      <c r="C11" s="1369"/>
      <c r="D11" s="1365"/>
      <c r="E11" s="1377"/>
      <c r="F11" s="1361"/>
      <c r="G11" s="910"/>
      <c r="H11" s="593"/>
      <c r="I11" s="63"/>
    </row>
    <row r="12" spans="1:17" x14ac:dyDescent="0.25">
      <c r="A12" s="63"/>
      <c r="B12" s="1378">
        <v>1</v>
      </c>
      <c r="C12" s="1153" t="s">
        <v>419</v>
      </c>
      <c r="D12" s="386" t="s">
        <v>876</v>
      </c>
      <c r="E12" s="914" t="s">
        <v>124</v>
      </c>
      <c r="F12" s="915"/>
      <c r="G12" s="911">
        <v>1030</v>
      </c>
      <c r="H12" s="795">
        <v>1178</v>
      </c>
      <c r="I12" s="63"/>
      <c r="J12" s="79"/>
      <c r="K12" s="79"/>
      <c r="L12" s="79"/>
      <c r="M12" s="79"/>
      <c r="N12" s="79"/>
      <c r="O12" s="79"/>
      <c r="P12" s="79"/>
    </row>
    <row r="13" spans="1:17" ht="33.75" x14ac:dyDescent="0.25">
      <c r="A13" s="63"/>
      <c r="B13" s="1353"/>
      <c r="C13" s="1354"/>
      <c r="D13" s="386" t="s">
        <v>637</v>
      </c>
      <c r="E13" s="916" t="s">
        <v>125</v>
      </c>
      <c r="F13" s="917">
        <v>250</v>
      </c>
      <c r="G13" s="912">
        <f>ROUND(+G12*0.918,0)</f>
        <v>946</v>
      </c>
      <c r="H13" s="791">
        <f>ROUND(+H12*0.918,0)</f>
        <v>1081</v>
      </c>
      <c r="I13" s="63"/>
      <c r="J13" s="79"/>
      <c r="K13" s="79"/>
      <c r="L13" s="79"/>
      <c r="M13" s="79"/>
      <c r="N13" s="79"/>
      <c r="O13" s="79"/>
    </row>
    <row r="14" spans="1:17" ht="33.75" x14ac:dyDescent="0.25">
      <c r="A14" s="63"/>
      <c r="B14" s="1353"/>
      <c r="C14" s="1354"/>
      <c r="D14" s="386" t="s">
        <v>638</v>
      </c>
      <c r="E14" s="916" t="s">
        <v>125</v>
      </c>
      <c r="F14" s="917">
        <v>250</v>
      </c>
      <c r="G14" s="912">
        <f>ROUND(+G12*0.504,0)</f>
        <v>519</v>
      </c>
      <c r="H14" s="791">
        <f>ROUND(+H12*0.504,0)</f>
        <v>594</v>
      </c>
      <c r="I14" s="63"/>
      <c r="J14" s="79"/>
      <c r="K14" s="79"/>
      <c r="L14" s="79"/>
      <c r="M14" s="79"/>
      <c r="N14" s="79"/>
      <c r="O14" s="79"/>
    </row>
    <row r="15" spans="1:17" x14ac:dyDescent="0.25">
      <c r="A15" s="63"/>
      <c r="B15" s="1353">
        <v>2</v>
      </c>
      <c r="C15" s="1354" t="s">
        <v>420</v>
      </c>
      <c r="D15" s="268" t="s">
        <v>854</v>
      </c>
      <c r="E15" s="916" t="s">
        <v>124</v>
      </c>
      <c r="F15" s="917"/>
      <c r="G15" s="912">
        <f>+G12</f>
        <v>1030</v>
      </c>
      <c r="H15" s="791">
        <f>+H12</f>
        <v>1178</v>
      </c>
      <c r="I15" s="63"/>
      <c r="J15" s="79"/>
      <c r="K15" s="79"/>
      <c r="L15" s="79"/>
      <c r="M15" s="79"/>
      <c r="N15" s="79"/>
      <c r="O15" s="79"/>
    </row>
    <row r="16" spans="1:17" ht="33.75" x14ac:dyDescent="0.25">
      <c r="A16" s="63"/>
      <c r="B16" s="1353"/>
      <c r="C16" s="1354"/>
      <c r="D16" s="386" t="s">
        <v>639</v>
      </c>
      <c r="E16" s="916" t="s">
        <v>125</v>
      </c>
      <c r="F16" s="917">
        <v>250</v>
      </c>
      <c r="G16" s="912">
        <f>ROUND(+G15*0.922,0)</f>
        <v>950</v>
      </c>
      <c r="H16" s="791">
        <f>ROUND(+H15*0.922,0)</f>
        <v>1086</v>
      </c>
      <c r="I16" s="63"/>
      <c r="J16" s="79"/>
      <c r="K16" s="79"/>
      <c r="L16" s="79"/>
      <c r="M16" s="79"/>
      <c r="N16" s="79"/>
      <c r="O16" s="79"/>
      <c r="P16" s="79"/>
      <c r="Q16" s="79"/>
    </row>
    <row r="17" spans="1:18" ht="33.75" x14ac:dyDescent="0.25">
      <c r="A17" s="63"/>
      <c r="B17" s="1353"/>
      <c r="C17" s="1354"/>
      <c r="D17" s="386" t="s">
        <v>895</v>
      </c>
      <c r="E17" s="916" t="s">
        <v>125</v>
      </c>
      <c r="F17" s="917">
        <v>250</v>
      </c>
      <c r="G17" s="912">
        <f>ROUND(+G15*0.5,0)</f>
        <v>515</v>
      </c>
      <c r="H17" s="791">
        <f>ROUND(+H15*0.5,0)</f>
        <v>589</v>
      </c>
      <c r="I17" s="63"/>
      <c r="J17" s="79"/>
      <c r="K17" s="79"/>
      <c r="L17" s="79"/>
      <c r="M17" s="79"/>
      <c r="N17" s="79"/>
      <c r="O17" s="79"/>
    </row>
    <row r="18" spans="1:18" x14ac:dyDescent="0.25">
      <c r="A18" s="158"/>
      <c r="B18" s="1345">
        <v>3</v>
      </c>
      <c r="C18" s="1348" t="s">
        <v>852</v>
      </c>
      <c r="D18" s="827" t="s">
        <v>874</v>
      </c>
      <c r="E18" s="918" t="s">
        <v>124</v>
      </c>
      <c r="F18" s="919"/>
      <c r="G18" s="913">
        <f>G15</f>
        <v>1030</v>
      </c>
      <c r="H18" s="845">
        <f>H15</f>
        <v>1178</v>
      </c>
      <c r="I18" s="63"/>
      <c r="J18" s="79"/>
      <c r="K18" s="79"/>
      <c r="L18" s="79"/>
      <c r="M18" s="79"/>
      <c r="N18" s="79"/>
      <c r="O18" s="79"/>
    </row>
    <row r="19" spans="1:18" ht="33.75" x14ac:dyDescent="0.25">
      <c r="A19" s="158"/>
      <c r="B19" s="1346"/>
      <c r="C19" s="1349"/>
      <c r="D19" s="932" t="s">
        <v>894</v>
      </c>
      <c r="E19" s="918" t="s">
        <v>125</v>
      </c>
      <c r="F19" s="919">
        <v>250</v>
      </c>
      <c r="G19" s="913">
        <f>ROUND(+G18*0.891,0)</f>
        <v>918</v>
      </c>
      <c r="H19" s="845">
        <f>ROUND(+H18*0.891,0)</f>
        <v>1050</v>
      </c>
      <c r="I19" s="63"/>
      <c r="J19" s="79"/>
      <c r="K19" s="79"/>
      <c r="L19" s="79"/>
      <c r="M19" s="79"/>
      <c r="N19" s="79"/>
      <c r="O19" s="79"/>
    </row>
    <row r="20" spans="1:18" ht="33.75" x14ac:dyDescent="0.25">
      <c r="A20" s="158"/>
      <c r="B20" s="1347"/>
      <c r="C20" s="1333"/>
      <c r="D20" s="827" t="s">
        <v>896</v>
      </c>
      <c r="E20" s="918" t="s">
        <v>125</v>
      </c>
      <c r="F20" s="919">
        <v>250</v>
      </c>
      <c r="G20" s="913">
        <f>ROUND(+G18*0.483,0)</f>
        <v>497</v>
      </c>
      <c r="H20" s="845">
        <f>ROUND(+H18*0.483,0)</f>
        <v>569</v>
      </c>
      <c r="I20" s="63"/>
      <c r="J20" s="79"/>
      <c r="K20" s="79"/>
      <c r="L20" s="79"/>
      <c r="M20" s="79"/>
      <c r="N20" s="79"/>
      <c r="O20" s="79"/>
      <c r="P20" s="79"/>
      <c r="Q20" s="79"/>
    </row>
    <row r="21" spans="1:18" x14ac:dyDescent="0.25">
      <c r="A21" s="63"/>
      <c r="B21" s="1353">
        <v>4</v>
      </c>
      <c r="C21" s="1354" t="s">
        <v>417</v>
      </c>
      <c r="D21" s="386" t="s">
        <v>877</v>
      </c>
      <c r="E21" s="916" t="s">
        <v>124</v>
      </c>
      <c r="F21" s="920"/>
      <c r="G21" s="912">
        <v>1190</v>
      </c>
      <c r="H21" s="791">
        <v>1312</v>
      </c>
      <c r="I21" s="63"/>
      <c r="J21" s="79"/>
      <c r="K21" s="79"/>
      <c r="L21" s="79"/>
      <c r="M21" s="79"/>
      <c r="N21" s="79"/>
      <c r="O21" s="79"/>
      <c r="P21" s="79"/>
      <c r="Q21" s="79"/>
      <c r="R21" s="79"/>
    </row>
    <row r="22" spans="1:18" ht="33.75" x14ac:dyDescent="0.25">
      <c r="A22" s="63"/>
      <c r="B22" s="1353"/>
      <c r="C22" s="1354"/>
      <c r="D22" s="386" t="s">
        <v>882</v>
      </c>
      <c r="E22" s="916" t="s">
        <v>125</v>
      </c>
      <c r="F22" s="917">
        <v>250</v>
      </c>
      <c r="G22" s="912">
        <f>ROUND(+G21*1.036,0)</f>
        <v>1233</v>
      </c>
      <c r="H22" s="791">
        <f>ROUND(+H21*1.036,0)</f>
        <v>1359</v>
      </c>
      <c r="I22" s="63"/>
      <c r="J22" s="79"/>
      <c r="K22" s="79"/>
      <c r="L22" s="79"/>
      <c r="M22" s="79"/>
      <c r="N22" s="79"/>
      <c r="O22" s="79"/>
      <c r="P22" s="79"/>
      <c r="Q22" s="79"/>
    </row>
    <row r="23" spans="1:18" ht="33.75" x14ac:dyDescent="0.25">
      <c r="A23" s="63"/>
      <c r="B23" s="1353"/>
      <c r="C23" s="1354"/>
      <c r="D23" s="386" t="s">
        <v>640</v>
      </c>
      <c r="E23" s="916" t="s">
        <v>125</v>
      </c>
      <c r="F23" s="917">
        <v>250</v>
      </c>
      <c r="G23" s="912">
        <f>ROUND(+G21*0.563,0)</f>
        <v>670</v>
      </c>
      <c r="H23" s="791">
        <f>ROUND(+H21*0.563,0)</f>
        <v>739</v>
      </c>
      <c r="I23" s="63"/>
      <c r="J23" s="79"/>
      <c r="K23" s="79"/>
      <c r="L23" s="79"/>
      <c r="M23" s="79"/>
      <c r="N23" s="79"/>
      <c r="O23" s="79"/>
      <c r="P23" s="79"/>
    </row>
    <row r="24" spans="1:18" x14ac:dyDescent="0.25">
      <c r="A24" s="63"/>
      <c r="B24" s="1353">
        <v>5</v>
      </c>
      <c r="C24" s="1354" t="s">
        <v>418</v>
      </c>
      <c r="D24" s="268" t="s">
        <v>878</v>
      </c>
      <c r="E24" s="916" t="s">
        <v>124</v>
      </c>
      <c r="F24" s="920"/>
      <c r="G24" s="912">
        <f>+G21</f>
        <v>1190</v>
      </c>
      <c r="H24" s="791">
        <f>+H21</f>
        <v>1312</v>
      </c>
      <c r="I24" s="63"/>
      <c r="J24" s="79"/>
      <c r="K24" s="79"/>
      <c r="L24" s="79"/>
      <c r="M24" s="79"/>
      <c r="N24" s="79"/>
      <c r="O24" s="79"/>
      <c r="P24" s="79"/>
      <c r="Q24" s="79"/>
      <c r="R24" s="79"/>
    </row>
    <row r="25" spans="1:18" ht="33.75" x14ac:dyDescent="0.25">
      <c r="A25" s="63"/>
      <c r="B25" s="1353"/>
      <c r="C25" s="1354"/>
      <c r="D25" s="386" t="s">
        <v>881</v>
      </c>
      <c r="E25" s="916" t="s">
        <v>125</v>
      </c>
      <c r="F25" s="917">
        <v>250</v>
      </c>
      <c r="G25" s="912">
        <f>ROUND(+G24*1.042,0)</f>
        <v>1240</v>
      </c>
      <c r="H25" s="791">
        <f>ROUND(+H24*1.042,0)</f>
        <v>1367</v>
      </c>
      <c r="I25" s="63"/>
      <c r="J25" s="79"/>
      <c r="K25" s="79"/>
      <c r="L25" s="79"/>
      <c r="M25" s="79"/>
      <c r="N25" s="79"/>
      <c r="O25" s="79"/>
      <c r="P25" s="79"/>
      <c r="Q25" s="79"/>
      <c r="R25" s="79"/>
    </row>
    <row r="26" spans="1:18" ht="33.75" x14ac:dyDescent="0.25">
      <c r="A26" s="63"/>
      <c r="B26" s="1353"/>
      <c r="C26" s="1354"/>
      <c r="D26" s="386" t="s">
        <v>641</v>
      </c>
      <c r="E26" s="916" t="s">
        <v>125</v>
      </c>
      <c r="F26" s="917">
        <v>250</v>
      </c>
      <c r="G26" s="912">
        <f>ROUND(+G24*0.56,0)</f>
        <v>666</v>
      </c>
      <c r="H26" s="791">
        <f>ROUND(+H24*0.56,0)</f>
        <v>735</v>
      </c>
      <c r="I26" s="63"/>
      <c r="J26" s="79"/>
      <c r="K26" s="79"/>
      <c r="L26" s="79"/>
      <c r="M26" s="79"/>
      <c r="N26" s="79"/>
      <c r="O26" s="79"/>
      <c r="P26" s="79"/>
    </row>
    <row r="27" spans="1:18" x14ac:dyDescent="0.25">
      <c r="A27" s="158"/>
      <c r="B27" s="1345">
        <v>6</v>
      </c>
      <c r="C27" s="1348" t="s">
        <v>853</v>
      </c>
      <c r="D27" s="827" t="s">
        <v>875</v>
      </c>
      <c r="E27" s="916" t="s">
        <v>124</v>
      </c>
      <c r="F27" s="920"/>
      <c r="G27" s="844">
        <f>+G24</f>
        <v>1190</v>
      </c>
      <c r="H27" s="845">
        <f>H24</f>
        <v>1312</v>
      </c>
      <c r="I27" s="63"/>
      <c r="J27" s="79"/>
      <c r="K27" s="79"/>
      <c r="L27" s="79"/>
      <c r="M27" s="79"/>
      <c r="N27" s="79"/>
      <c r="O27" s="79"/>
    </row>
    <row r="28" spans="1:18" ht="33.75" x14ac:dyDescent="0.25">
      <c r="A28" s="158"/>
      <c r="B28" s="1346"/>
      <c r="C28" s="1349"/>
      <c r="D28" s="932" t="s">
        <v>897</v>
      </c>
      <c r="E28" s="916" t="s">
        <v>125</v>
      </c>
      <c r="F28" s="917">
        <v>250</v>
      </c>
      <c r="G28" s="844">
        <f>ROUND(+G27*1.008,0)</f>
        <v>1200</v>
      </c>
      <c r="H28" s="845">
        <f>ROUND(+H27*1.008,0)</f>
        <v>1322</v>
      </c>
      <c r="I28" s="63"/>
      <c r="J28" s="79"/>
      <c r="K28" s="79"/>
      <c r="L28" s="79"/>
      <c r="M28" s="79"/>
      <c r="N28" s="79"/>
      <c r="O28" s="79"/>
    </row>
    <row r="29" spans="1:18" ht="33.75" x14ac:dyDescent="0.25">
      <c r="A29" s="158"/>
      <c r="B29" s="1347"/>
      <c r="C29" s="1333"/>
      <c r="D29" s="827" t="s">
        <v>898</v>
      </c>
      <c r="E29" s="916" t="s">
        <v>125</v>
      </c>
      <c r="F29" s="917">
        <v>250</v>
      </c>
      <c r="G29" s="844">
        <f>ROUND(+G27*0.542,0)</f>
        <v>645</v>
      </c>
      <c r="H29" s="845">
        <f>ROUND(+H27*0.542,0)</f>
        <v>711</v>
      </c>
      <c r="I29" s="63"/>
      <c r="J29" s="79"/>
      <c r="K29" s="79"/>
      <c r="L29" s="79"/>
      <c r="M29" s="79"/>
      <c r="N29" s="79"/>
      <c r="O29" s="79"/>
      <c r="P29" s="79"/>
      <c r="Q29" s="79"/>
    </row>
    <row r="30" spans="1:18" x14ac:dyDescent="0.25">
      <c r="A30" s="63"/>
      <c r="B30" s="1353">
        <v>7</v>
      </c>
      <c r="C30" s="1354" t="s">
        <v>252</v>
      </c>
      <c r="D30" s="268" t="s">
        <v>268</v>
      </c>
      <c r="E30" s="916" t="s">
        <v>3</v>
      </c>
      <c r="F30" s="917">
        <v>5</v>
      </c>
      <c r="G30" s="912">
        <v>2111</v>
      </c>
      <c r="H30" s="791">
        <v>2339</v>
      </c>
      <c r="I30" s="63"/>
      <c r="J30" s="79"/>
      <c r="K30" s="79"/>
      <c r="L30" s="79"/>
      <c r="M30" s="79"/>
      <c r="N30" s="79"/>
      <c r="O30" s="79"/>
      <c r="P30" s="79"/>
      <c r="Q30" s="79"/>
    </row>
    <row r="31" spans="1:18" x14ac:dyDescent="0.25">
      <c r="A31" s="63"/>
      <c r="B31" s="1353"/>
      <c r="C31" s="1354"/>
      <c r="D31" s="268" t="s">
        <v>634</v>
      </c>
      <c r="E31" s="916" t="s">
        <v>3</v>
      </c>
      <c r="F31" s="917">
        <v>5</v>
      </c>
      <c r="G31" s="912">
        <v>2228</v>
      </c>
      <c r="H31" s="791">
        <v>2418</v>
      </c>
      <c r="I31" s="63"/>
      <c r="J31" s="79"/>
      <c r="K31" s="79"/>
      <c r="L31" s="79"/>
      <c r="M31" s="79"/>
      <c r="N31" s="79"/>
      <c r="O31" s="79"/>
      <c r="P31" s="79"/>
      <c r="Q31" s="79"/>
    </row>
    <row r="32" spans="1:18" ht="20.45" customHeight="1" x14ac:dyDescent="0.25">
      <c r="A32" s="63"/>
      <c r="B32" s="1353">
        <v>8</v>
      </c>
      <c r="C32" s="1354" t="s">
        <v>253</v>
      </c>
      <c r="D32" s="268" t="s">
        <v>377</v>
      </c>
      <c r="E32" s="916" t="s">
        <v>3</v>
      </c>
      <c r="F32" s="917">
        <v>1</v>
      </c>
      <c r="G32" s="912">
        <v>809</v>
      </c>
      <c r="H32" s="791">
        <v>817</v>
      </c>
      <c r="I32" s="63"/>
      <c r="J32" s="79"/>
      <c r="K32" s="79"/>
      <c r="L32" s="79"/>
      <c r="M32" s="79"/>
      <c r="N32" s="79"/>
      <c r="O32" s="79"/>
      <c r="P32" s="79"/>
      <c r="Q32" s="79"/>
    </row>
    <row r="33" spans="1:17" x14ac:dyDescent="0.25">
      <c r="A33" s="63"/>
      <c r="B33" s="1353"/>
      <c r="C33" s="1354"/>
      <c r="D33" s="268" t="s">
        <v>395</v>
      </c>
      <c r="E33" s="916" t="s">
        <v>3</v>
      </c>
      <c r="F33" s="917">
        <v>1</v>
      </c>
      <c r="G33" s="912">
        <v>1544</v>
      </c>
      <c r="H33" s="791">
        <v>1573</v>
      </c>
      <c r="I33" s="63"/>
      <c r="J33" s="79"/>
      <c r="K33" s="79"/>
      <c r="L33" s="79"/>
      <c r="M33" s="79"/>
      <c r="N33" s="79"/>
      <c r="O33" s="79"/>
      <c r="P33" s="79"/>
      <c r="Q33" s="79"/>
    </row>
    <row r="34" spans="1:17" x14ac:dyDescent="0.25">
      <c r="A34" s="63"/>
      <c r="B34" s="169">
        <v>9</v>
      </c>
      <c r="C34" s="162" t="s">
        <v>254</v>
      </c>
      <c r="D34" s="268" t="s">
        <v>394</v>
      </c>
      <c r="E34" s="916" t="s">
        <v>3</v>
      </c>
      <c r="F34" s="917">
        <v>1</v>
      </c>
      <c r="G34" s="912">
        <v>4902</v>
      </c>
      <c r="H34" s="791">
        <v>4970</v>
      </c>
      <c r="I34" s="63"/>
      <c r="J34" s="79"/>
      <c r="K34" s="79"/>
      <c r="L34" s="79"/>
      <c r="M34" s="79"/>
      <c r="N34" s="79"/>
      <c r="O34" s="79"/>
      <c r="P34" s="79"/>
      <c r="Q34" s="79"/>
    </row>
    <row r="35" spans="1:17" x14ac:dyDescent="0.25">
      <c r="A35" s="63"/>
      <c r="B35" s="1353">
        <v>10</v>
      </c>
      <c r="C35" s="1354" t="s">
        <v>255</v>
      </c>
      <c r="D35" s="268" t="s">
        <v>256</v>
      </c>
      <c r="E35" s="916" t="s">
        <v>3</v>
      </c>
      <c r="F35" s="917">
        <v>10</v>
      </c>
      <c r="G35" s="912">
        <v>1825</v>
      </c>
      <c r="H35" s="791">
        <v>1992</v>
      </c>
      <c r="I35" s="63"/>
      <c r="J35" s="79"/>
      <c r="K35" s="79"/>
      <c r="L35" s="79"/>
      <c r="M35" s="79"/>
      <c r="N35" s="79"/>
      <c r="O35" s="79"/>
      <c r="P35" s="79"/>
      <c r="Q35" s="79"/>
    </row>
    <row r="36" spans="1:17" x14ac:dyDescent="0.25">
      <c r="A36" s="63"/>
      <c r="B36" s="1353"/>
      <c r="C36" s="1354"/>
      <c r="D36" s="268" t="s">
        <v>257</v>
      </c>
      <c r="E36" s="916" t="s">
        <v>3</v>
      </c>
      <c r="F36" s="917">
        <v>10</v>
      </c>
      <c r="G36" s="912">
        <v>1373</v>
      </c>
      <c r="H36" s="791">
        <v>1511</v>
      </c>
      <c r="I36" s="63"/>
      <c r="J36" s="79"/>
      <c r="K36" s="79"/>
      <c r="L36" s="79"/>
      <c r="M36" s="79"/>
      <c r="N36" s="79"/>
      <c r="O36" s="79"/>
      <c r="P36" s="79"/>
      <c r="Q36" s="79"/>
    </row>
    <row r="37" spans="1:17" x14ac:dyDescent="0.25">
      <c r="A37" s="63"/>
      <c r="B37" s="199">
        <v>11</v>
      </c>
      <c r="C37" s="269" t="s">
        <v>258</v>
      </c>
      <c r="D37" s="268" t="s">
        <v>378</v>
      </c>
      <c r="E37" s="916" t="s">
        <v>3</v>
      </c>
      <c r="F37" s="917">
        <v>1</v>
      </c>
      <c r="G37" s="912">
        <v>2237</v>
      </c>
      <c r="H37" s="791">
        <v>2277</v>
      </c>
      <c r="I37" s="63"/>
      <c r="J37" s="79"/>
      <c r="K37" s="79"/>
      <c r="L37" s="79"/>
      <c r="M37" s="79"/>
      <c r="N37" s="79"/>
      <c r="O37" s="79"/>
      <c r="P37" s="79"/>
      <c r="Q37" s="79"/>
    </row>
    <row r="38" spans="1:17" x14ac:dyDescent="0.25">
      <c r="A38" s="63"/>
      <c r="B38" s="1307">
        <v>12</v>
      </c>
      <c r="C38" s="1355" t="s">
        <v>259</v>
      </c>
      <c r="D38" s="268" t="s">
        <v>860</v>
      </c>
      <c r="E38" s="916" t="s">
        <v>3</v>
      </c>
      <c r="F38" s="917">
        <v>10</v>
      </c>
      <c r="G38" s="912">
        <v>1544</v>
      </c>
      <c r="H38" s="791">
        <v>1700</v>
      </c>
      <c r="I38" s="63"/>
      <c r="J38" s="79"/>
      <c r="K38" s="79"/>
      <c r="L38" s="79"/>
      <c r="M38" s="79"/>
      <c r="N38" s="79"/>
      <c r="O38" s="79"/>
      <c r="P38" s="79"/>
      <c r="Q38" s="79"/>
    </row>
    <row r="39" spans="1:17" x14ac:dyDescent="0.25">
      <c r="A39" s="63"/>
      <c r="B39" s="1301"/>
      <c r="C39" s="1355"/>
      <c r="D39" s="268" t="s">
        <v>521</v>
      </c>
      <c r="E39" s="916" t="s">
        <v>3</v>
      </c>
      <c r="F39" s="917">
        <v>10</v>
      </c>
      <c r="G39" s="912">
        <v>1884</v>
      </c>
      <c r="H39" s="791">
        <v>2075</v>
      </c>
      <c r="I39" s="63"/>
      <c r="J39" s="79"/>
      <c r="K39" s="79"/>
      <c r="L39" s="79"/>
      <c r="M39" s="79"/>
      <c r="N39" s="79"/>
      <c r="O39" s="79"/>
      <c r="P39" s="79"/>
      <c r="Q39" s="79"/>
    </row>
    <row r="40" spans="1:17" x14ac:dyDescent="0.25">
      <c r="A40" s="63"/>
      <c r="B40" s="1302">
        <v>13</v>
      </c>
      <c r="C40" s="1355" t="s">
        <v>260</v>
      </c>
      <c r="D40" s="268" t="s">
        <v>861</v>
      </c>
      <c r="E40" s="916" t="s">
        <v>3</v>
      </c>
      <c r="F40" s="917">
        <v>10</v>
      </c>
      <c r="G40" s="912">
        <f>+G41</f>
        <v>942</v>
      </c>
      <c r="H40" s="791">
        <f>+H41</f>
        <v>1029</v>
      </c>
      <c r="I40" s="63"/>
      <c r="J40" s="79"/>
      <c r="K40" s="79"/>
      <c r="L40" s="79"/>
      <c r="M40" s="79"/>
      <c r="N40" s="79"/>
      <c r="O40" s="79"/>
      <c r="P40" s="79"/>
      <c r="Q40" s="79"/>
    </row>
    <row r="41" spans="1:17" x14ac:dyDescent="0.25">
      <c r="A41" s="63"/>
      <c r="B41" s="1302"/>
      <c r="C41" s="1355"/>
      <c r="D41" s="268" t="s">
        <v>522</v>
      </c>
      <c r="E41" s="916" t="s">
        <v>3</v>
      </c>
      <c r="F41" s="917">
        <v>10</v>
      </c>
      <c r="G41" s="912">
        <v>942</v>
      </c>
      <c r="H41" s="791">
        <v>1029</v>
      </c>
      <c r="I41" s="63"/>
      <c r="J41" s="79"/>
      <c r="K41" s="79"/>
      <c r="L41" s="79"/>
      <c r="M41" s="79"/>
      <c r="N41" s="79"/>
      <c r="O41" s="79"/>
      <c r="P41" s="79"/>
      <c r="Q41" s="79"/>
    </row>
    <row r="42" spans="1:17" x14ac:dyDescent="0.25">
      <c r="A42" s="63"/>
      <c r="B42" s="199">
        <v>14</v>
      </c>
      <c r="C42" s="269" t="s">
        <v>261</v>
      </c>
      <c r="D42" s="268" t="s">
        <v>668</v>
      </c>
      <c r="E42" s="916" t="s">
        <v>3</v>
      </c>
      <c r="F42" s="917">
        <v>10</v>
      </c>
      <c r="G42" s="912">
        <v>3108</v>
      </c>
      <c r="H42" s="791">
        <v>3438</v>
      </c>
      <c r="I42" s="63"/>
      <c r="J42" s="79"/>
      <c r="K42" s="79"/>
      <c r="L42" s="79"/>
      <c r="M42" s="79"/>
      <c r="N42" s="79"/>
      <c r="O42" s="79"/>
      <c r="P42" s="79"/>
      <c r="Q42" s="79"/>
    </row>
    <row r="43" spans="1:17" x14ac:dyDescent="0.25">
      <c r="A43" s="63"/>
      <c r="B43" s="1353">
        <v>15</v>
      </c>
      <c r="C43" s="1354" t="s">
        <v>262</v>
      </c>
      <c r="D43" s="268" t="s">
        <v>263</v>
      </c>
      <c r="E43" s="916" t="s">
        <v>3</v>
      </c>
      <c r="F43" s="917">
        <v>10</v>
      </c>
      <c r="G43" s="912">
        <v>1030</v>
      </c>
      <c r="H43" s="791">
        <v>1106</v>
      </c>
      <c r="I43" s="63"/>
      <c r="J43" s="79"/>
      <c r="K43" s="79"/>
      <c r="L43" s="79"/>
      <c r="M43" s="79"/>
      <c r="N43" s="79"/>
      <c r="O43" s="79"/>
      <c r="P43" s="79"/>
      <c r="Q43" s="79"/>
    </row>
    <row r="44" spans="1:17" x14ac:dyDescent="0.25">
      <c r="A44" s="63"/>
      <c r="B44" s="1353"/>
      <c r="C44" s="1354"/>
      <c r="D44" s="268" t="s">
        <v>264</v>
      </c>
      <c r="E44" s="916" t="s">
        <v>3</v>
      </c>
      <c r="F44" s="917">
        <v>10</v>
      </c>
      <c r="G44" s="912">
        <v>897</v>
      </c>
      <c r="H44" s="791">
        <v>962</v>
      </c>
      <c r="I44" s="63"/>
      <c r="J44" s="79"/>
      <c r="K44" s="79"/>
      <c r="L44" s="79"/>
      <c r="M44" s="79"/>
      <c r="N44" s="79"/>
      <c r="O44" s="79"/>
      <c r="P44" s="79"/>
      <c r="Q44" s="79"/>
    </row>
    <row r="45" spans="1:17" x14ac:dyDescent="0.25">
      <c r="A45" s="63"/>
      <c r="B45" s="1353">
        <v>16</v>
      </c>
      <c r="C45" s="1354" t="s">
        <v>265</v>
      </c>
      <c r="D45" s="268" t="s">
        <v>266</v>
      </c>
      <c r="E45" s="916" t="s">
        <v>3</v>
      </c>
      <c r="F45" s="917">
        <v>2</v>
      </c>
      <c r="G45" s="912">
        <v>4586</v>
      </c>
      <c r="H45" s="791">
        <v>5066</v>
      </c>
      <c r="I45" s="63"/>
      <c r="J45" s="79"/>
      <c r="K45" s="79"/>
      <c r="L45" s="79"/>
      <c r="M45" s="79"/>
      <c r="N45" s="79"/>
      <c r="O45" s="79"/>
      <c r="P45" s="79"/>
      <c r="Q45" s="79"/>
    </row>
    <row r="46" spans="1:17" x14ac:dyDescent="0.25">
      <c r="A46" s="63"/>
      <c r="B46" s="1353"/>
      <c r="C46" s="1354"/>
      <c r="D46" s="268" t="s">
        <v>685</v>
      </c>
      <c r="E46" s="916" t="s">
        <v>3</v>
      </c>
      <c r="F46" s="917">
        <v>10</v>
      </c>
      <c r="G46" s="912">
        <v>1775</v>
      </c>
      <c r="H46" s="791">
        <v>1937</v>
      </c>
      <c r="I46" s="63"/>
      <c r="J46" s="79"/>
      <c r="K46" s="79"/>
      <c r="L46" s="79"/>
      <c r="M46" s="79"/>
      <c r="N46" s="79"/>
      <c r="O46" s="79"/>
      <c r="P46" s="79"/>
      <c r="Q46" s="79"/>
    </row>
    <row r="47" spans="1:17" x14ac:dyDescent="0.25">
      <c r="A47" s="63"/>
      <c r="B47" s="1353"/>
      <c r="C47" s="1354"/>
      <c r="D47" s="268" t="s">
        <v>606</v>
      </c>
      <c r="E47" s="916" t="s">
        <v>3</v>
      </c>
      <c r="F47" s="917">
        <v>2</v>
      </c>
      <c r="G47" s="912">
        <v>4586</v>
      </c>
      <c r="H47" s="791">
        <v>4998</v>
      </c>
      <c r="I47" s="63"/>
      <c r="J47" s="79"/>
      <c r="K47" s="79"/>
      <c r="L47" s="79"/>
      <c r="M47" s="79"/>
      <c r="N47" s="79"/>
      <c r="O47" s="79"/>
      <c r="P47" s="79"/>
      <c r="Q47" s="79"/>
    </row>
    <row r="48" spans="1:17" ht="33.75" x14ac:dyDescent="0.25">
      <c r="A48" s="63"/>
      <c r="B48" s="852">
        <v>17</v>
      </c>
      <c r="C48" s="924" t="s">
        <v>864</v>
      </c>
      <c r="D48" s="848" t="s">
        <v>865</v>
      </c>
      <c r="E48" s="916" t="s">
        <v>139</v>
      </c>
      <c r="F48" s="917">
        <v>1</v>
      </c>
      <c r="G48" s="1295">
        <f>+'AQUACLICK (8)'!G38:H38</f>
        <v>1059</v>
      </c>
      <c r="H48" s="1296"/>
      <c r="I48" s="63"/>
      <c r="J48" s="79"/>
      <c r="K48" s="79"/>
      <c r="L48" s="79"/>
      <c r="M48" s="79"/>
      <c r="N48" s="79"/>
      <c r="O48" s="79"/>
      <c r="P48" s="79"/>
      <c r="Q48" s="79"/>
    </row>
    <row r="49" spans="1:9" ht="22.5" customHeight="1" x14ac:dyDescent="0.25">
      <c r="A49" s="63"/>
      <c r="B49" s="169">
        <v>18</v>
      </c>
      <c r="C49" s="162" t="s">
        <v>267</v>
      </c>
      <c r="D49" s="268" t="s">
        <v>473</v>
      </c>
      <c r="E49" s="916" t="s">
        <v>3</v>
      </c>
      <c r="F49" s="917">
        <v>500</v>
      </c>
      <c r="G49" s="1021">
        <f>+'Металлочерепица (9)'!G51:H51</f>
        <v>110</v>
      </c>
      <c r="H49" s="1350"/>
      <c r="I49" s="63"/>
    </row>
    <row r="50" spans="1:9" ht="22.5" customHeight="1" x14ac:dyDescent="0.25">
      <c r="A50" s="63"/>
      <c r="B50" s="169">
        <v>19</v>
      </c>
      <c r="C50" s="188" t="s">
        <v>505</v>
      </c>
      <c r="D50" s="268" t="s">
        <v>855</v>
      </c>
      <c r="E50" s="916" t="s">
        <v>139</v>
      </c>
      <c r="F50" s="921"/>
      <c r="G50" s="1021">
        <f>+'Металлочерепица (9)'!G52:H52</f>
        <v>2325</v>
      </c>
      <c r="H50" s="1350"/>
      <c r="I50" s="63"/>
    </row>
    <row r="51" spans="1:9" ht="23.25" customHeight="1" thickBot="1" x14ac:dyDescent="0.3">
      <c r="A51" s="63"/>
      <c r="B51" s="170">
        <v>20</v>
      </c>
      <c r="C51" s="189" t="s">
        <v>506</v>
      </c>
      <c r="D51" s="387" t="s">
        <v>856</v>
      </c>
      <c r="E51" s="922" t="s">
        <v>139</v>
      </c>
      <c r="F51" s="923"/>
      <c r="G51" s="1351">
        <f>+'Металлочерепица (9)'!G53:H53</f>
        <v>2084</v>
      </c>
      <c r="H51" s="1352"/>
      <c r="I51" s="63"/>
    </row>
    <row r="52" spans="1:9" x14ac:dyDescent="0.25">
      <c r="A52" s="63"/>
      <c r="B52" s="67"/>
      <c r="C52" s="80"/>
      <c r="D52" s="81"/>
      <c r="E52" s="67"/>
      <c r="F52" s="67"/>
      <c r="G52" s="67"/>
      <c r="H52" s="597"/>
      <c r="I52" s="63"/>
    </row>
    <row r="53" spans="1:9" ht="15" customHeight="1" x14ac:dyDescent="0.25">
      <c r="A53" s="63"/>
      <c r="B53" s="1132" t="s">
        <v>465</v>
      </c>
      <c r="C53" s="1132"/>
      <c r="D53" s="445"/>
      <c r="E53" s="445"/>
      <c r="F53" s="445"/>
      <c r="G53" s="686"/>
      <c r="H53" s="582"/>
      <c r="I53" s="445"/>
    </row>
    <row r="54" spans="1:9" ht="15" customHeight="1" x14ac:dyDescent="0.25">
      <c r="A54" s="63"/>
      <c r="B54" s="797" t="s">
        <v>821</v>
      </c>
      <c r="C54" s="797"/>
      <c r="D54" s="797"/>
      <c r="E54" s="797"/>
      <c r="F54" s="797"/>
      <c r="G54" s="797"/>
      <c r="H54" s="797"/>
      <c r="I54" s="797"/>
    </row>
    <row r="55" spans="1:9" ht="15" customHeight="1" x14ac:dyDescent="0.25">
      <c r="A55" s="63"/>
      <c r="B55" s="937" t="s">
        <v>542</v>
      </c>
      <c r="C55" s="843"/>
      <c r="D55" s="843"/>
      <c r="E55" s="843"/>
      <c r="F55" s="843"/>
      <c r="G55" s="843"/>
      <c r="H55" s="843"/>
      <c r="I55" s="272"/>
    </row>
    <row r="56" spans="1:9" ht="15" customHeight="1" x14ac:dyDescent="0.25">
      <c r="A56" s="63"/>
      <c r="B56" s="937" t="s">
        <v>889</v>
      </c>
      <c r="C56" s="934"/>
      <c r="D56" s="934"/>
      <c r="E56" s="934"/>
      <c r="F56" s="934"/>
      <c r="G56" s="934"/>
      <c r="H56" s="934"/>
      <c r="I56" s="272"/>
    </row>
    <row r="57" spans="1:9" ht="16.899999999999999" customHeight="1" x14ac:dyDescent="0.25">
      <c r="A57" s="63"/>
      <c r="B57" s="1132" t="s">
        <v>523</v>
      </c>
      <c r="C57" s="1132"/>
      <c r="D57" s="1132"/>
      <c r="E57" s="1132"/>
      <c r="F57" s="1132"/>
      <c r="G57" s="1132"/>
      <c r="H57" s="846"/>
      <c r="I57" s="272"/>
    </row>
    <row r="58" spans="1:9" ht="15" customHeight="1" x14ac:dyDescent="0.25">
      <c r="A58" s="270"/>
      <c r="B58" s="446" t="s">
        <v>464</v>
      </c>
      <c r="C58" s="445"/>
      <c r="D58" s="445"/>
      <c r="E58" s="445"/>
      <c r="F58" s="445"/>
      <c r="G58" s="686"/>
      <c r="H58" s="582"/>
      <c r="I58" s="445"/>
    </row>
    <row r="59" spans="1:9" ht="15" customHeight="1" x14ac:dyDescent="0.25">
      <c r="A59" s="270"/>
      <c r="B59" s="446" t="s">
        <v>635</v>
      </c>
      <c r="C59" s="445"/>
      <c r="D59" s="445"/>
      <c r="E59" s="445"/>
      <c r="F59" s="445"/>
      <c r="G59" s="686"/>
      <c r="H59" s="582"/>
      <c r="I59" s="445"/>
    </row>
    <row r="60" spans="1:9" ht="15" customHeight="1" x14ac:dyDescent="0.25">
      <c r="A60" s="270"/>
      <c r="B60" s="446" t="s">
        <v>526</v>
      </c>
      <c r="C60" s="445"/>
      <c r="D60" s="445"/>
      <c r="E60" s="445"/>
      <c r="F60" s="445"/>
      <c r="G60" s="686"/>
      <c r="H60" s="582"/>
      <c r="I60" s="445"/>
    </row>
    <row r="61" spans="1:9" ht="15" customHeight="1" x14ac:dyDescent="0.25">
      <c r="A61" s="270"/>
      <c r="B61" s="446" t="s">
        <v>524</v>
      </c>
      <c r="C61" s="445"/>
      <c r="D61" s="445"/>
      <c r="E61" s="445"/>
      <c r="F61" s="445"/>
      <c r="G61" s="686"/>
      <c r="H61" s="582"/>
      <c r="I61" s="445"/>
    </row>
    <row r="62" spans="1:9" ht="15" customHeight="1" x14ac:dyDescent="0.25">
      <c r="A62" s="270"/>
      <c r="B62" s="446" t="s">
        <v>525</v>
      </c>
      <c r="C62" s="445"/>
      <c r="D62" s="445"/>
      <c r="E62" s="445"/>
      <c r="F62" s="445"/>
      <c r="G62" s="686"/>
      <c r="H62" s="582"/>
      <c r="I62" s="445"/>
    </row>
    <row r="63" spans="1:9" ht="15" customHeight="1" x14ac:dyDescent="0.25">
      <c r="A63" s="270"/>
      <c r="B63" s="446" t="s">
        <v>507</v>
      </c>
      <c r="C63" s="445"/>
      <c r="D63" s="445"/>
      <c r="E63" s="445"/>
      <c r="F63" s="445"/>
      <c r="G63" s="686"/>
      <c r="H63" s="582"/>
      <c r="I63" s="445"/>
    </row>
    <row r="64" spans="1:9" ht="15" customHeight="1" x14ac:dyDescent="0.25">
      <c r="A64" s="270"/>
      <c r="B64" s="446" t="s">
        <v>642</v>
      </c>
      <c r="C64" s="445"/>
      <c r="D64" s="445"/>
      <c r="E64" s="445"/>
      <c r="F64" s="445"/>
      <c r="G64" s="686"/>
      <c r="H64" s="582"/>
      <c r="I64" s="445"/>
    </row>
    <row r="65" spans="1:9" x14ac:dyDescent="0.25">
      <c r="A65" s="270"/>
      <c r="B65" s="270"/>
      <c r="C65" s="270"/>
      <c r="D65" s="270"/>
      <c r="E65" s="270"/>
      <c r="F65" s="270"/>
      <c r="G65" s="270"/>
      <c r="H65" s="582"/>
      <c r="I65" s="445"/>
    </row>
  </sheetData>
  <mergeCells count="39">
    <mergeCell ref="B57:G57"/>
    <mergeCell ref="B3:D3"/>
    <mergeCell ref="E5:E11"/>
    <mergeCell ref="B12:B14"/>
    <mergeCell ref="C12:C14"/>
    <mergeCell ref="C38:C39"/>
    <mergeCell ref="B38:B39"/>
    <mergeCell ref="C32:C33"/>
    <mergeCell ref="B35:B36"/>
    <mergeCell ref="C35:C36"/>
    <mergeCell ref="C24:C26"/>
    <mergeCell ref="B30:B31"/>
    <mergeCell ref="C30:C31"/>
    <mergeCell ref="B32:B33"/>
    <mergeCell ref="B15:B17"/>
    <mergeCell ref="C15:C17"/>
    <mergeCell ref="G5:H5"/>
    <mergeCell ref="C21:C23"/>
    <mergeCell ref="B18:B20"/>
    <mergeCell ref="C18:C20"/>
    <mergeCell ref="B27:B29"/>
    <mergeCell ref="C27:C29"/>
    <mergeCell ref="B21:B23"/>
    <mergeCell ref="F5:F11"/>
    <mergeCell ref="D5:D11"/>
    <mergeCell ref="C5:C11"/>
    <mergeCell ref="B5:B11"/>
    <mergeCell ref="B53:C53"/>
    <mergeCell ref="C45:C47"/>
    <mergeCell ref="B24:B26"/>
    <mergeCell ref="C40:C41"/>
    <mergeCell ref="B40:B41"/>
    <mergeCell ref="G49:H49"/>
    <mergeCell ref="G50:H50"/>
    <mergeCell ref="G51:H51"/>
    <mergeCell ref="B43:B44"/>
    <mergeCell ref="C43:C44"/>
    <mergeCell ref="B45:B47"/>
    <mergeCell ref="G48:H48"/>
  </mergeCells>
  <hyperlinks>
    <hyperlink ref="H2" location="СОДЕРЖАНИЕ!A1" display="Назад в СОДЕРЖАНИЕ "/>
    <hyperlink ref="B54:M54" location="'Матрица цветов (18)'!A1" display="Сроки поставки смотрите на листе Матрица цветов (19)"/>
  </hyperlinks>
  <pageMargins left="0.70866141732283472" right="0.70866141732283472" top="0.74803149606299213" bottom="0.74803149606299213" header="0.31496062992125984" footer="0.31496062992125984"/>
  <pageSetup paperSize="9" scale="35"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pageSetUpPr fitToPage="1"/>
  </sheetPr>
  <dimension ref="A1:J47"/>
  <sheetViews>
    <sheetView showGridLines="0" zoomScale="130" zoomScaleNormal="130" zoomScaleSheetLayoutView="100" workbookViewId="0">
      <pane ySplit="5" topLeftCell="A6" activePane="bottomLeft" state="frozen"/>
      <selection pane="bottomLeft"/>
    </sheetView>
  </sheetViews>
  <sheetFormatPr defaultColWidth="9.28515625" defaultRowHeight="15" x14ac:dyDescent="0.25"/>
  <cols>
    <col min="1" max="1" width="2.7109375" style="25" customWidth="1"/>
    <col min="2" max="2" width="6.5703125" style="25" customWidth="1"/>
    <col min="3" max="3" width="98.7109375" style="25" customWidth="1"/>
    <col min="4" max="4" width="10.28515625" style="25" customWidth="1"/>
    <col min="5" max="5" width="5.7109375" style="25" customWidth="1"/>
    <col min="6" max="6" width="38.28515625" style="25" bestFit="1" customWidth="1"/>
    <col min="7" max="7" width="2.5703125" style="25" customWidth="1"/>
    <col min="8" max="8" width="10" style="25" customWidth="1"/>
    <col min="9" max="16384" width="9.28515625" style="25"/>
  </cols>
  <sheetData>
    <row r="1" spans="1:10" x14ac:dyDescent="0.25">
      <c r="A1" s="20"/>
      <c r="B1" s="20"/>
      <c r="C1" s="20"/>
      <c r="D1" s="20"/>
      <c r="E1" s="20"/>
      <c r="F1" s="20"/>
      <c r="G1" s="20"/>
    </row>
    <row r="2" spans="1:10" x14ac:dyDescent="0.25">
      <c r="A2" s="20"/>
      <c r="B2" s="32" t="s">
        <v>910</v>
      </c>
      <c r="C2" s="20"/>
      <c r="D2" s="22" t="s">
        <v>191</v>
      </c>
      <c r="E2" s="20"/>
      <c r="F2" s="20"/>
      <c r="G2" s="20"/>
      <c r="H2" s="26"/>
      <c r="I2" s="26"/>
      <c r="J2" s="26"/>
    </row>
    <row r="3" spans="1:10" x14ac:dyDescent="0.25">
      <c r="A3" s="20"/>
      <c r="B3" s="1233" t="s">
        <v>803</v>
      </c>
      <c r="C3" s="1233"/>
      <c r="D3" s="1233"/>
      <c r="E3" s="20"/>
      <c r="F3" s="24" t="s">
        <v>153</v>
      </c>
      <c r="G3" s="20"/>
    </row>
    <row r="4" spans="1:10" ht="15.75" thickBot="1" x14ac:dyDescent="0.3">
      <c r="A4" s="20"/>
      <c r="B4" s="20"/>
      <c r="C4" s="20"/>
      <c r="D4" s="20"/>
      <c r="E4" s="20"/>
      <c r="F4" s="20"/>
      <c r="G4" s="20"/>
    </row>
    <row r="5" spans="1:10" ht="48" customHeight="1" thickBot="1" x14ac:dyDescent="0.3">
      <c r="A5" s="20"/>
      <c r="B5" s="713" t="s">
        <v>0</v>
      </c>
      <c r="C5" s="714" t="s">
        <v>1</v>
      </c>
      <c r="D5" s="713" t="s">
        <v>27</v>
      </c>
      <c r="E5" s="780" t="s">
        <v>2</v>
      </c>
      <c r="F5" s="384" t="s">
        <v>909</v>
      </c>
      <c r="G5" s="20"/>
    </row>
    <row r="6" spans="1:10" x14ac:dyDescent="0.25">
      <c r="A6" s="20"/>
      <c r="B6" s="391">
        <v>1</v>
      </c>
      <c r="C6" s="781" t="s">
        <v>29</v>
      </c>
      <c r="D6" s="782" t="s">
        <v>4</v>
      </c>
      <c r="E6" s="783" t="s">
        <v>3</v>
      </c>
      <c r="F6" s="283">
        <v>2538</v>
      </c>
      <c r="G6" s="20"/>
    </row>
    <row r="7" spans="1:10" x14ac:dyDescent="0.25">
      <c r="A7" s="20"/>
      <c r="B7" s="396">
        <v>2</v>
      </c>
      <c r="C7" s="193" t="s">
        <v>513</v>
      </c>
      <c r="D7" s="715" t="s">
        <v>4</v>
      </c>
      <c r="E7" s="282" t="s">
        <v>3</v>
      </c>
      <c r="F7" s="284">
        <v>916</v>
      </c>
      <c r="G7" s="20"/>
    </row>
    <row r="8" spans="1:10" x14ac:dyDescent="0.25">
      <c r="A8" s="20"/>
      <c r="B8" s="396">
        <v>3</v>
      </c>
      <c r="C8" s="193" t="s">
        <v>514</v>
      </c>
      <c r="D8" s="194">
        <v>1000</v>
      </c>
      <c r="E8" s="282" t="s">
        <v>3</v>
      </c>
      <c r="F8" s="284">
        <v>18</v>
      </c>
      <c r="G8" s="20"/>
    </row>
    <row r="9" spans="1:10" x14ac:dyDescent="0.25">
      <c r="A9" s="20"/>
      <c r="B9" s="396">
        <v>4</v>
      </c>
      <c r="C9" s="193" t="s">
        <v>30</v>
      </c>
      <c r="D9" s="194">
        <v>1000</v>
      </c>
      <c r="E9" s="282" t="s">
        <v>3</v>
      </c>
      <c r="F9" s="284">
        <v>18</v>
      </c>
      <c r="G9" s="20"/>
    </row>
    <row r="10" spans="1:10" x14ac:dyDescent="0.25">
      <c r="A10" s="20"/>
      <c r="B10" s="396">
        <v>5</v>
      </c>
      <c r="C10" s="197" t="s">
        <v>31</v>
      </c>
      <c r="D10" s="194">
        <v>1000</v>
      </c>
      <c r="E10" s="282" t="s">
        <v>3</v>
      </c>
      <c r="F10" s="284">
        <v>46</v>
      </c>
      <c r="G10" s="20"/>
    </row>
    <row r="11" spans="1:10" x14ac:dyDescent="0.25">
      <c r="A11" s="20"/>
      <c r="B11" s="396">
        <v>6</v>
      </c>
      <c r="C11" s="197" t="s">
        <v>229</v>
      </c>
      <c r="D11" s="194">
        <v>2000</v>
      </c>
      <c r="E11" s="282" t="s">
        <v>3</v>
      </c>
      <c r="F11" s="284">
        <v>18</v>
      </c>
      <c r="G11" s="20"/>
    </row>
    <row r="12" spans="1:10" x14ac:dyDescent="0.25">
      <c r="A12" s="20"/>
      <c r="B12" s="396">
        <v>7</v>
      </c>
      <c r="C12" s="197" t="s">
        <v>32</v>
      </c>
      <c r="D12" s="194">
        <v>2000</v>
      </c>
      <c r="E12" s="282" t="s">
        <v>3</v>
      </c>
      <c r="F12" s="284">
        <v>18</v>
      </c>
      <c r="G12" s="20"/>
    </row>
    <row r="13" spans="1:10" x14ac:dyDescent="0.25">
      <c r="A13" s="20"/>
      <c r="B13" s="396">
        <v>8</v>
      </c>
      <c r="C13" s="197" t="s">
        <v>33</v>
      </c>
      <c r="D13" s="194">
        <v>2000</v>
      </c>
      <c r="E13" s="282" t="s">
        <v>3</v>
      </c>
      <c r="F13" s="316">
        <v>46</v>
      </c>
      <c r="G13" s="20"/>
    </row>
    <row r="14" spans="1:10" x14ac:dyDescent="0.25">
      <c r="A14" s="20"/>
      <c r="B14" s="396">
        <v>9</v>
      </c>
      <c r="C14" s="197" t="s">
        <v>686</v>
      </c>
      <c r="D14" s="715" t="s">
        <v>4</v>
      </c>
      <c r="E14" s="282" t="s">
        <v>28</v>
      </c>
      <c r="F14" s="316">
        <v>24368</v>
      </c>
      <c r="G14" s="20"/>
    </row>
    <row r="15" spans="1:10" x14ac:dyDescent="0.25">
      <c r="A15" s="20"/>
      <c r="B15" s="396">
        <v>10</v>
      </c>
      <c r="C15" s="193" t="s">
        <v>687</v>
      </c>
      <c r="D15" s="715" t="s">
        <v>4</v>
      </c>
      <c r="E15" s="282" t="s">
        <v>3</v>
      </c>
      <c r="F15" s="316">
        <v>2944</v>
      </c>
      <c r="G15" s="20"/>
    </row>
    <row r="16" spans="1:10" x14ac:dyDescent="0.25">
      <c r="A16" s="20"/>
      <c r="B16" s="396">
        <v>11</v>
      </c>
      <c r="C16" s="193" t="s">
        <v>688</v>
      </c>
      <c r="D16" s="715" t="s">
        <v>4</v>
      </c>
      <c r="E16" s="282" t="s">
        <v>28</v>
      </c>
      <c r="F16" s="316">
        <v>4033</v>
      </c>
      <c r="G16" s="20"/>
    </row>
    <row r="17" spans="1:7" x14ac:dyDescent="0.25">
      <c r="A17" s="20"/>
      <c r="B17" s="396">
        <v>12</v>
      </c>
      <c r="C17" s="193" t="s">
        <v>689</v>
      </c>
      <c r="D17" s="715" t="s">
        <v>4</v>
      </c>
      <c r="E17" s="282" t="s">
        <v>3</v>
      </c>
      <c r="F17" s="316">
        <v>927</v>
      </c>
      <c r="G17" s="20"/>
    </row>
    <row r="18" spans="1:7" x14ac:dyDescent="0.25">
      <c r="A18" s="20"/>
      <c r="B18" s="396">
        <v>13</v>
      </c>
      <c r="C18" s="193" t="s">
        <v>230</v>
      </c>
      <c r="D18" s="715" t="s">
        <v>4</v>
      </c>
      <c r="E18" s="282" t="s">
        <v>3</v>
      </c>
      <c r="F18" s="316">
        <v>300</v>
      </c>
      <c r="G18" s="20"/>
    </row>
    <row r="19" spans="1:7" x14ac:dyDescent="0.25">
      <c r="A19" s="20"/>
      <c r="B19" s="396">
        <v>14</v>
      </c>
      <c r="C19" s="193" t="s">
        <v>34</v>
      </c>
      <c r="D19" s="715" t="s">
        <v>4</v>
      </c>
      <c r="E19" s="282" t="s">
        <v>3</v>
      </c>
      <c r="F19" s="316">
        <v>1417</v>
      </c>
      <c r="G19" s="20"/>
    </row>
    <row r="20" spans="1:7" x14ac:dyDescent="0.25">
      <c r="A20" s="20"/>
      <c r="B20" s="396">
        <v>15</v>
      </c>
      <c r="C20" s="193" t="s">
        <v>39</v>
      </c>
      <c r="D20" s="715" t="s">
        <v>4</v>
      </c>
      <c r="E20" s="282" t="s">
        <v>3</v>
      </c>
      <c r="F20" s="316">
        <v>1649</v>
      </c>
      <c r="G20" s="20"/>
    </row>
    <row r="21" spans="1:7" x14ac:dyDescent="0.25">
      <c r="A21" s="20"/>
      <c r="B21" s="396">
        <v>16</v>
      </c>
      <c r="C21" s="193" t="s">
        <v>757</v>
      </c>
      <c r="D21" s="715" t="s">
        <v>4</v>
      </c>
      <c r="E21" s="282" t="s">
        <v>3</v>
      </c>
      <c r="F21" s="316">
        <v>12</v>
      </c>
      <c r="G21" s="20"/>
    </row>
    <row r="22" spans="1:7" x14ac:dyDescent="0.25">
      <c r="A22" s="20"/>
      <c r="B22" s="396">
        <v>17</v>
      </c>
      <c r="C22" s="193" t="s">
        <v>40</v>
      </c>
      <c r="D22" s="715" t="s">
        <v>4</v>
      </c>
      <c r="E22" s="282" t="s">
        <v>3</v>
      </c>
      <c r="F22" s="316">
        <v>1008</v>
      </c>
      <c r="G22" s="20"/>
    </row>
    <row r="23" spans="1:7" x14ac:dyDescent="0.25">
      <c r="A23" s="20"/>
      <c r="B23" s="396">
        <v>18</v>
      </c>
      <c r="C23" s="193" t="s">
        <v>398</v>
      </c>
      <c r="D23" s="715" t="s">
        <v>4</v>
      </c>
      <c r="E23" s="282" t="s">
        <v>3</v>
      </c>
      <c r="F23" s="316">
        <v>1008</v>
      </c>
      <c r="G23" s="20"/>
    </row>
    <row r="24" spans="1:7" ht="22.5" x14ac:dyDescent="0.25">
      <c r="A24" s="20"/>
      <c r="B24" s="396">
        <v>19</v>
      </c>
      <c r="C24" s="193" t="s">
        <v>396</v>
      </c>
      <c r="D24" s="715" t="s">
        <v>4</v>
      </c>
      <c r="E24" s="282" t="s">
        <v>3</v>
      </c>
      <c r="F24" s="316">
        <v>1702</v>
      </c>
      <c r="G24" s="20"/>
    </row>
    <row r="25" spans="1:7" x14ac:dyDescent="0.25">
      <c r="A25" s="20"/>
      <c r="B25" s="396">
        <v>20</v>
      </c>
      <c r="C25" s="193" t="s">
        <v>41</v>
      </c>
      <c r="D25" s="715" t="s">
        <v>4</v>
      </c>
      <c r="E25" s="282" t="s">
        <v>3</v>
      </c>
      <c r="F25" s="316">
        <v>4205</v>
      </c>
      <c r="G25" s="20"/>
    </row>
    <row r="26" spans="1:7" x14ac:dyDescent="0.25">
      <c r="A26" s="20"/>
      <c r="B26" s="396">
        <v>21</v>
      </c>
      <c r="C26" s="193" t="s">
        <v>42</v>
      </c>
      <c r="D26" s="715" t="s">
        <v>4</v>
      </c>
      <c r="E26" s="282" t="s">
        <v>3</v>
      </c>
      <c r="F26" s="316">
        <v>1008</v>
      </c>
      <c r="G26" s="20"/>
    </row>
    <row r="27" spans="1:7" ht="22.5" x14ac:dyDescent="0.25">
      <c r="A27" s="20"/>
      <c r="B27" s="396">
        <v>22</v>
      </c>
      <c r="C27" s="193" t="s">
        <v>665</v>
      </c>
      <c r="D27" s="715" t="s">
        <v>4</v>
      </c>
      <c r="E27" s="282" t="s">
        <v>3</v>
      </c>
      <c r="F27" s="316">
        <v>144</v>
      </c>
      <c r="G27" s="20"/>
    </row>
    <row r="28" spans="1:7" ht="22.5" x14ac:dyDescent="0.25">
      <c r="A28" s="20"/>
      <c r="B28" s="396">
        <v>23</v>
      </c>
      <c r="C28" s="193" t="s">
        <v>150</v>
      </c>
      <c r="D28" s="715" t="s">
        <v>4</v>
      </c>
      <c r="E28" s="282" t="s">
        <v>3</v>
      </c>
      <c r="F28" s="316">
        <f>F27</f>
        <v>144</v>
      </c>
      <c r="G28" s="20"/>
    </row>
    <row r="29" spans="1:7" x14ac:dyDescent="0.25">
      <c r="A29" s="20"/>
      <c r="B29" s="396">
        <v>24</v>
      </c>
      <c r="C29" s="193" t="s">
        <v>151</v>
      </c>
      <c r="D29" s="715" t="s">
        <v>4</v>
      </c>
      <c r="E29" s="282" t="s">
        <v>3</v>
      </c>
      <c r="F29" s="316">
        <v>908</v>
      </c>
      <c r="G29" s="20"/>
    </row>
    <row r="30" spans="1:7" x14ac:dyDescent="0.25">
      <c r="A30" s="20"/>
      <c r="B30" s="396">
        <v>25</v>
      </c>
      <c r="C30" s="193" t="s">
        <v>152</v>
      </c>
      <c r="D30" s="715" t="s">
        <v>4</v>
      </c>
      <c r="E30" s="282" t="s">
        <v>3</v>
      </c>
      <c r="F30" s="316">
        <v>101</v>
      </c>
      <c r="G30" s="20"/>
    </row>
    <row r="31" spans="1:7" ht="33.75" x14ac:dyDescent="0.25">
      <c r="A31" s="20"/>
      <c r="B31" s="396">
        <v>26</v>
      </c>
      <c r="C31" s="193" t="s">
        <v>347</v>
      </c>
      <c r="D31" s="715" t="s">
        <v>4</v>
      </c>
      <c r="E31" s="282" t="s">
        <v>3</v>
      </c>
      <c r="F31" s="316">
        <v>5649</v>
      </c>
      <c r="G31" s="20"/>
    </row>
    <row r="32" spans="1:7" ht="33.75" x14ac:dyDescent="0.25">
      <c r="A32" s="20"/>
      <c r="B32" s="396">
        <v>27</v>
      </c>
      <c r="C32" s="193" t="s">
        <v>670</v>
      </c>
      <c r="D32" s="715" t="s">
        <v>4</v>
      </c>
      <c r="E32" s="282" t="s">
        <v>3</v>
      </c>
      <c r="F32" s="316">
        <f>F31-100</f>
        <v>5549</v>
      </c>
      <c r="G32" s="20"/>
    </row>
    <row r="33" spans="1:7" ht="22.5" x14ac:dyDescent="0.25">
      <c r="A33" s="20"/>
      <c r="B33" s="396">
        <v>28</v>
      </c>
      <c r="C33" s="193" t="s">
        <v>271</v>
      </c>
      <c r="D33" s="715" t="s">
        <v>4</v>
      </c>
      <c r="E33" s="282" t="s">
        <v>3</v>
      </c>
      <c r="F33" s="316">
        <v>7405</v>
      </c>
      <c r="G33" s="20"/>
    </row>
    <row r="34" spans="1:7" x14ac:dyDescent="0.25">
      <c r="A34" s="20"/>
      <c r="B34" s="396">
        <v>29</v>
      </c>
      <c r="C34" s="193" t="s">
        <v>413</v>
      </c>
      <c r="D34" s="715" t="s">
        <v>4</v>
      </c>
      <c r="E34" s="282" t="s">
        <v>3</v>
      </c>
      <c r="F34" s="316">
        <v>5230</v>
      </c>
      <c r="G34" s="20"/>
    </row>
    <row r="35" spans="1:7" x14ac:dyDescent="0.25">
      <c r="A35" s="20"/>
      <c r="B35" s="396">
        <v>30</v>
      </c>
      <c r="C35" s="193" t="s">
        <v>415</v>
      </c>
      <c r="D35" s="715" t="s">
        <v>4</v>
      </c>
      <c r="E35" s="282" t="s">
        <v>3</v>
      </c>
      <c r="F35" s="316">
        <v>6888</v>
      </c>
      <c r="G35" s="20"/>
    </row>
    <row r="36" spans="1:7" ht="22.5" x14ac:dyDescent="0.25">
      <c r="A36" s="20"/>
      <c r="B36" s="396">
        <v>31</v>
      </c>
      <c r="C36" s="193" t="s">
        <v>270</v>
      </c>
      <c r="D36" s="715" t="s">
        <v>4</v>
      </c>
      <c r="E36" s="282" t="s">
        <v>3</v>
      </c>
      <c r="F36" s="316">
        <v>856</v>
      </c>
      <c r="G36" s="20"/>
    </row>
    <row r="37" spans="1:7" ht="22.5" x14ac:dyDescent="0.25">
      <c r="A37" s="20"/>
      <c r="B37" s="396">
        <v>32</v>
      </c>
      <c r="C37" s="193" t="s">
        <v>272</v>
      </c>
      <c r="D37" s="715" t="s">
        <v>4</v>
      </c>
      <c r="E37" s="282" t="s">
        <v>3</v>
      </c>
      <c r="F37" s="316">
        <v>1147</v>
      </c>
      <c r="G37" s="20"/>
    </row>
    <row r="38" spans="1:7" x14ac:dyDescent="0.25">
      <c r="A38" s="20"/>
      <c r="B38" s="396">
        <v>33</v>
      </c>
      <c r="C38" s="193" t="s">
        <v>414</v>
      </c>
      <c r="D38" s="715" t="s">
        <v>4</v>
      </c>
      <c r="E38" s="282" t="s">
        <v>3</v>
      </c>
      <c r="F38" s="316">
        <v>797</v>
      </c>
      <c r="G38" s="20"/>
    </row>
    <row r="39" spans="1:7" x14ac:dyDescent="0.25">
      <c r="A39" s="20"/>
      <c r="B39" s="396">
        <v>34</v>
      </c>
      <c r="C39" s="193" t="s">
        <v>416</v>
      </c>
      <c r="D39" s="715" t="s">
        <v>4</v>
      </c>
      <c r="E39" s="282" t="s">
        <v>3</v>
      </c>
      <c r="F39" s="316">
        <v>1068</v>
      </c>
      <c r="G39" s="20"/>
    </row>
    <row r="40" spans="1:7" x14ac:dyDescent="0.25">
      <c r="A40" s="20"/>
      <c r="B40" s="396">
        <v>35</v>
      </c>
      <c r="C40" s="193" t="s">
        <v>343</v>
      </c>
      <c r="D40" s="715" t="s">
        <v>4</v>
      </c>
      <c r="E40" s="282" t="s">
        <v>3</v>
      </c>
      <c r="F40" s="316">
        <v>20</v>
      </c>
      <c r="G40" s="20"/>
    </row>
    <row r="41" spans="1:7" x14ac:dyDescent="0.25">
      <c r="A41" s="20"/>
      <c r="B41" s="396">
        <v>36</v>
      </c>
      <c r="C41" s="193" t="s">
        <v>344</v>
      </c>
      <c r="D41" s="715" t="s">
        <v>4</v>
      </c>
      <c r="E41" s="282" t="s">
        <v>3</v>
      </c>
      <c r="F41" s="316">
        <v>34</v>
      </c>
      <c r="G41" s="20"/>
    </row>
    <row r="42" spans="1:7" x14ac:dyDescent="0.25">
      <c r="A42" s="20"/>
      <c r="B42" s="396">
        <v>37</v>
      </c>
      <c r="C42" s="193" t="s">
        <v>345</v>
      </c>
      <c r="D42" s="715" t="s">
        <v>4</v>
      </c>
      <c r="E42" s="282" t="s">
        <v>3</v>
      </c>
      <c r="F42" s="316">
        <v>30</v>
      </c>
      <c r="G42" s="20"/>
    </row>
    <row r="43" spans="1:7" ht="15.75" thickBot="1" x14ac:dyDescent="0.3">
      <c r="A43" s="20"/>
      <c r="B43" s="784">
        <v>38</v>
      </c>
      <c r="C43" s="785" t="s">
        <v>346</v>
      </c>
      <c r="D43" s="786" t="s">
        <v>4</v>
      </c>
      <c r="E43" s="787" t="s">
        <v>3</v>
      </c>
      <c r="F43" s="317">
        <v>50</v>
      </c>
      <c r="G43" s="20"/>
    </row>
    <row r="44" spans="1:7" ht="30.75" customHeight="1" x14ac:dyDescent="0.25">
      <c r="A44"/>
      <c r="B44" s="1039" t="s">
        <v>397</v>
      </c>
      <c r="C44" s="1039"/>
      <c r="D44" s="1039"/>
      <c r="E44" s="1039"/>
      <c r="F44" s="1039"/>
      <c r="G44"/>
    </row>
    <row r="45" spans="1:7" x14ac:dyDescent="0.25">
      <c r="A45"/>
      <c r="B45" s="1039" t="s">
        <v>551</v>
      </c>
      <c r="C45" s="1039"/>
      <c r="D45" s="1039"/>
      <c r="E45" s="1039"/>
      <c r="F45" s="1039"/>
      <c r="G45"/>
    </row>
    <row r="46" spans="1:7" x14ac:dyDescent="0.25">
      <c r="A46" s="20"/>
      <c r="B46" s="442" t="s">
        <v>550</v>
      </c>
      <c r="C46" s="442"/>
      <c r="D46" s="20"/>
      <c r="E46" s="20"/>
      <c r="F46" s="20"/>
      <c r="G46" s="20"/>
    </row>
    <row r="47" spans="1:7" x14ac:dyDescent="0.25">
      <c r="A47" s="20"/>
      <c r="B47" s="442"/>
      <c r="C47" s="442"/>
      <c r="D47" s="20"/>
      <c r="E47" s="20"/>
      <c r="F47" s="20"/>
      <c r="G47" s="20"/>
    </row>
  </sheetData>
  <mergeCells count="3">
    <mergeCell ref="B44:F44"/>
    <mergeCell ref="B45:F45"/>
    <mergeCell ref="B3:D3"/>
  </mergeCells>
  <hyperlinks>
    <hyperlink ref="D2" location="СОДЕРЖАНИЕ!A1" display="Назад в СОДЕРЖАНИЕ "/>
  </hyperlinks>
  <pageMargins left="0.23622047244094491" right="0.23622047244094491" top="0.35433070866141736" bottom="0.74803149606299213" header="0.11811023622047245" footer="0.11811023622047245"/>
  <pageSetup paperSize="9" scale="51" orientation="portrait" r:id="rId1"/>
  <headerFooter>
    <oddFooter>Страница &amp;P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pageSetUpPr fitToPage="1"/>
  </sheetPr>
  <dimension ref="A1:M44"/>
  <sheetViews>
    <sheetView showGridLines="0" zoomScaleNormal="100" zoomScaleSheetLayoutView="115" workbookViewId="0">
      <pane xSplit="6" ySplit="10" topLeftCell="G23" activePane="bottomRight" state="frozen"/>
      <selection pane="topRight" activeCell="G1" sqref="G1"/>
      <selection pane="bottomLeft" activeCell="A11" sqref="A11"/>
      <selection pane="bottomRight" activeCell="K30" sqref="K30"/>
    </sheetView>
  </sheetViews>
  <sheetFormatPr defaultColWidth="8.7109375" defaultRowHeight="15" x14ac:dyDescent="0.25"/>
  <cols>
    <col min="1" max="1" width="2.7109375" style="25" customWidth="1"/>
    <col min="2" max="2" width="6.5703125" style="25" customWidth="1"/>
    <col min="3" max="3" width="53.7109375" style="25" customWidth="1"/>
    <col min="4" max="4" width="7.7109375" style="25" customWidth="1"/>
    <col min="5" max="5" width="5.7109375" style="25" customWidth="1"/>
    <col min="6" max="6" width="6.85546875" style="25" bestFit="1" customWidth="1"/>
    <col min="7" max="12" width="14.85546875" style="87" customWidth="1"/>
    <col min="13" max="13" width="14.5703125" style="25" bestFit="1" customWidth="1"/>
    <col min="14" max="14" width="9.28515625" style="25" customWidth="1"/>
    <col min="15" max="16384" width="8.7109375" style="25"/>
  </cols>
  <sheetData>
    <row r="1" spans="1:13" x14ac:dyDescent="0.25">
      <c r="A1" s="20"/>
      <c r="B1" s="20"/>
      <c r="C1" s="20"/>
      <c r="D1" s="20"/>
      <c r="E1" s="20"/>
      <c r="F1" s="20"/>
      <c r="G1" s="487"/>
      <c r="H1" s="487"/>
      <c r="I1" s="487"/>
      <c r="J1" s="487"/>
      <c r="K1" s="487"/>
      <c r="L1" s="487"/>
      <c r="M1" s="20"/>
    </row>
    <row r="2" spans="1:13" x14ac:dyDescent="0.25">
      <c r="A2" s="20"/>
      <c r="B2" s="413" t="s">
        <v>910</v>
      </c>
      <c r="C2" s="20"/>
      <c r="D2" s="20"/>
      <c r="E2" s="20"/>
      <c r="F2" s="20"/>
      <c r="G2" s="487"/>
      <c r="H2" s="487"/>
      <c r="I2" s="487"/>
      <c r="J2" s="487"/>
      <c r="K2" s="489" t="s">
        <v>191</v>
      </c>
      <c r="L2" s="645"/>
      <c r="M2" s="20"/>
    </row>
    <row r="3" spans="1:13" x14ac:dyDescent="0.25">
      <c r="A3" s="20"/>
      <c r="B3" s="1233" t="s">
        <v>659</v>
      </c>
      <c r="C3" s="1233"/>
      <c r="D3" s="1233"/>
      <c r="E3" s="20"/>
      <c r="F3" s="20"/>
      <c r="G3" s="487"/>
      <c r="H3" s="487"/>
      <c r="I3" s="487"/>
      <c r="J3" s="487"/>
      <c r="K3" s="646"/>
      <c r="L3" s="645"/>
      <c r="M3" s="20"/>
    </row>
    <row r="4" spans="1:13" x14ac:dyDescent="0.25">
      <c r="A4" s="20"/>
      <c r="B4" s="23"/>
      <c r="C4" s="20"/>
      <c r="D4" s="20"/>
      <c r="E4" s="20"/>
      <c r="F4" s="20"/>
      <c r="G4" s="487"/>
      <c r="H4" s="487"/>
      <c r="I4" s="487"/>
      <c r="J4" s="487"/>
      <c r="K4" s="487"/>
      <c r="L4" s="490" t="s">
        <v>333</v>
      </c>
      <c r="M4" s="20"/>
    </row>
    <row r="5" spans="1:13" ht="15.75" thickBot="1" x14ac:dyDescent="0.3">
      <c r="A5" s="20"/>
      <c r="B5" s="20"/>
      <c r="C5" s="20"/>
      <c r="D5" s="20"/>
      <c r="E5" s="20"/>
      <c r="F5" s="20"/>
      <c r="G5" s="487"/>
      <c r="H5" s="487"/>
      <c r="I5" s="487"/>
      <c r="J5" s="487"/>
      <c r="K5" s="487"/>
      <c r="L5" s="487"/>
      <c r="M5" s="20"/>
    </row>
    <row r="6" spans="1:13" x14ac:dyDescent="0.25">
      <c r="A6" s="20"/>
      <c r="B6" s="1390" t="s">
        <v>0</v>
      </c>
      <c r="C6" s="1394" t="s">
        <v>44</v>
      </c>
      <c r="D6" s="1398" t="s">
        <v>25</v>
      </c>
      <c r="E6" s="1402" t="s">
        <v>2</v>
      </c>
      <c r="F6" s="1382" t="s">
        <v>909</v>
      </c>
      <c r="G6" s="1386" t="s">
        <v>558</v>
      </c>
      <c r="H6" s="1386"/>
      <c r="I6" s="1386"/>
      <c r="J6" s="1386"/>
      <c r="K6" s="1386"/>
      <c r="L6" s="1387"/>
      <c r="M6" s="20"/>
    </row>
    <row r="7" spans="1:13" ht="22.5" x14ac:dyDescent="0.25">
      <c r="A7" s="20"/>
      <c r="B7" s="1391"/>
      <c r="C7" s="1395"/>
      <c r="D7" s="1399"/>
      <c r="E7" s="1403"/>
      <c r="F7" s="1383" t="s">
        <v>26</v>
      </c>
      <c r="G7" s="500" t="s">
        <v>536</v>
      </c>
      <c r="H7" s="500" t="s">
        <v>646</v>
      </c>
      <c r="I7" s="501" t="s">
        <v>469</v>
      </c>
      <c r="J7" s="502" t="s">
        <v>470</v>
      </c>
      <c r="K7" s="647" t="s">
        <v>538</v>
      </c>
      <c r="L7" s="648" t="s">
        <v>539</v>
      </c>
      <c r="M7" s="20"/>
    </row>
    <row r="8" spans="1:13" ht="33.75" x14ac:dyDescent="0.25">
      <c r="A8" s="20"/>
      <c r="B8" s="1391"/>
      <c r="C8" s="1395"/>
      <c r="D8" s="1399"/>
      <c r="E8" s="1403"/>
      <c r="F8" s="1383"/>
      <c r="G8" s="649" t="s">
        <v>537</v>
      </c>
      <c r="H8" s="649" t="s">
        <v>647</v>
      </c>
      <c r="I8" s="650"/>
      <c r="J8" s="651"/>
      <c r="K8" s="652"/>
      <c r="L8" s="653"/>
      <c r="M8" s="20"/>
    </row>
    <row r="9" spans="1:13" ht="22.5" x14ac:dyDescent="0.25">
      <c r="A9" s="20"/>
      <c r="B9" s="1392"/>
      <c r="C9" s="1396"/>
      <c r="D9" s="1400"/>
      <c r="E9" s="1404"/>
      <c r="F9" s="1384"/>
      <c r="G9" s="654"/>
      <c r="H9" s="654"/>
      <c r="I9" s="501" t="s">
        <v>674</v>
      </c>
      <c r="J9" s="502" t="s">
        <v>675</v>
      </c>
      <c r="K9" s="655"/>
      <c r="L9" s="656"/>
      <c r="M9" s="20"/>
    </row>
    <row r="10" spans="1:13" ht="15.75" thickBot="1" x14ac:dyDescent="0.3">
      <c r="A10" s="20"/>
      <c r="B10" s="1393"/>
      <c r="C10" s="1397"/>
      <c r="D10" s="1401"/>
      <c r="E10" s="1405"/>
      <c r="F10" s="1385"/>
      <c r="G10" s="657"/>
      <c r="H10" s="657"/>
      <c r="I10" s="657"/>
      <c r="J10" s="657"/>
      <c r="K10" s="658"/>
      <c r="L10" s="659"/>
      <c r="M10" s="20"/>
    </row>
    <row r="11" spans="1:13" x14ac:dyDescent="0.25">
      <c r="A11" s="20"/>
      <c r="B11" s="1379">
        <v>1</v>
      </c>
      <c r="C11" s="1389" t="s">
        <v>47</v>
      </c>
      <c r="D11" s="1379" t="s">
        <v>4</v>
      </c>
      <c r="E11" s="1380" t="s">
        <v>3</v>
      </c>
      <c r="F11" s="294" t="s">
        <v>45</v>
      </c>
      <c r="G11" s="660">
        <v>124</v>
      </c>
      <c r="H11" s="660">
        <f t="shared" ref="H11:H12" si="0">+J11</f>
        <v>124</v>
      </c>
      <c r="I11" s="660">
        <v>124</v>
      </c>
      <c r="J11" s="660">
        <v>124</v>
      </c>
      <c r="K11" s="660" t="s">
        <v>4</v>
      </c>
      <c r="L11" s="661">
        <v>124</v>
      </c>
      <c r="M11" s="20"/>
    </row>
    <row r="12" spans="1:13" x14ac:dyDescent="0.25">
      <c r="A12" s="20"/>
      <c r="B12" s="1379"/>
      <c r="C12" s="1389"/>
      <c r="D12" s="1379"/>
      <c r="E12" s="1380"/>
      <c r="F12" s="294" t="s">
        <v>46</v>
      </c>
      <c r="G12" s="660">
        <v>172</v>
      </c>
      <c r="H12" s="660">
        <f t="shared" si="0"/>
        <v>172</v>
      </c>
      <c r="I12" s="660">
        <v>172</v>
      </c>
      <c r="J12" s="660">
        <v>172</v>
      </c>
      <c r="K12" s="660" t="s">
        <v>4</v>
      </c>
      <c r="L12" s="661">
        <v>172</v>
      </c>
      <c r="M12" s="20"/>
    </row>
    <row r="13" spans="1:13" x14ac:dyDescent="0.25">
      <c r="A13" s="20"/>
      <c r="B13" s="1379">
        <v>2</v>
      </c>
      <c r="C13" s="1389" t="s">
        <v>48</v>
      </c>
      <c r="D13" s="1379" t="s">
        <v>4</v>
      </c>
      <c r="E13" s="1380" t="s">
        <v>3</v>
      </c>
      <c r="F13" s="294" t="s">
        <v>45</v>
      </c>
      <c r="G13" s="660" t="s">
        <v>4</v>
      </c>
      <c r="H13" s="660" t="s">
        <v>4</v>
      </c>
      <c r="I13" s="660" t="s">
        <v>4</v>
      </c>
      <c r="J13" s="660" t="s">
        <v>4</v>
      </c>
      <c r="K13" s="660">
        <v>308</v>
      </c>
      <c r="L13" s="661" t="s">
        <v>4</v>
      </c>
      <c r="M13" s="20"/>
    </row>
    <row r="14" spans="1:13" x14ac:dyDescent="0.25">
      <c r="A14" s="20"/>
      <c r="B14" s="1379"/>
      <c r="C14" s="1389"/>
      <c r="D14" s="1379"/>
      <c r="E14" s="1380"/>
      <c r="F14" s="294" t="s">
        <v>46</v>
      </c>
      <c r="G14" s="660" t="s">
        <v>4</v>
      </c>
      <c r="H14" s="660" t="s">
        <v>4</v>
      </c>
      <c r="I14" s="660" t="s">
        <v>4</v>
      </c>
      <c r="J14" s="660" t="s">
        <v>4</v>
      </c>
      <c r="K14" s="660">
        <v>491</v>
      </c>
      <c r="L14" s="661" t="s">
        <v>4</v>
      </c>
      <c r="M14" s="20"/>
    </row>
    <row r="15" spans="1:13" ht="14.45" customHeight="1" x14ac:dyDescent="0.25">
      <c r="A15" s="20"/>
      <c r="B15" s="1379">
        <v>3</v>
      </c>
      <c r="C15" s="1389" t="s">
        <v>49</v>
      </c>
      <c r="D15" s="1379" t="s">
        <v>4</v>
      </c>
      <c r="E15" s="1380" t="s">
        <v>3</v>
      </c>
      <c r="F15" s="287">
        <v>125</v>
      </c>
      <c r="G15" s="662" t="s">
        <v>4</v>
      </c>
      <c r="H15" s="662" t="s">
        <v>4</v>
      </c>
      <c r="I15" s="1044">
        <v>37</v>
      </c>
      <c r="J15" s="1044" t="s">
        <v>554</v>
      </c>
      <c r="K15" s="1044" t="s">
        <v>554</v>
      </c>
      <c r="L15" s="1388" t="s">
        <v>554</v>
      </c>
      <c r="M15" s="20"/>
    </row>
    <row r="16" spans="1:13" x14ac:dyDescent="0.25">
      <c r="A16" s="20"/>
      <c r="B16" s="1379"/>
      <c r="C16" s="1389"/>
      <c r="D16" s="1379"/>
      <c r="E16" s="1380"/>
      <c r="F16" s="287">
        <v>150</v>
      </c>
      <c r="G16" s="662" t="s">
        <v>4</v>
      </c>
      <c r="H16" s="662" t="s">
        <v>4</v>
      </c>
      <c r="I16" s="1044">
        <v>47</v>
      </c>
      <c r="J16" s="1044" t="s">
        <v>555</v>
      </c>
      <c r="K16" s="1044" t="s">
        <v>555</v>
      </c>
      <c r="L16" s="1388" t="s">
        <v>555</v>
      </c>
      <c r="M16" s="20"/>
    </row>
    <row r="17" spans="1:13" x14ac:dyDescent="0.25">
      <c r="A17" s="20"/>
      <c r="B17" s="1379">
        <v>4</v>
      </c>
      <c r="C17" s="1389" t="s">
        <v>50</v>
      </c>
      <c r="D17" s="1379" t="s">
        <v>4</v>
      </c>
      <c r="E17" s="1380" t="s">
        <v>3</v>
      </c>
      <c r="F17" s="287">
        <v>125</v>
      </c>
      <c r="G17" s="662" t="s">
        <v>4</v>
      </c>
      <c r="H17" s="662" t="s">
        <v>4</v>
      </c>
      <c r="I17" s="1044">
        <v>68</v>
      </c>
      <c r="J17" s="1044" t="s">
        <v>556</v>
      </c>
      <c r="K17" s="1044" t="s">
        <v>556</v>
      </c>
      <c r="L17" s="1388" t="s">
        <v>556</v>
      </c>
      <c r="M17" s="20"/>
    </row>
    <row r="18" spans="1:13" x14ac:dyDescent="0.25">
      <c r="A18" s="20"/>
      <c r="B18" s="1379"/>
      <c r="C18" s="1389"/>
      <c r="D18" s="1379"/>
      <c r="E18" s="1380"/>
      <c r="F18" s="287">
        <v>150</v>
      </c>
      <c r="G18" s="662" t="s">
        <v>4</v>
      </c>
      <c r="H18" s="663" t="s">
        <v>4</v>
      </c>
      <c r="I18" s="1044">
        <v>72</v>
      </c>
      <c r="J18" s="1044" t="s">
        <v>557</v>
      </c>
      <c r="K18" s="1044" t="s">
        <v>557</v>
      </c>
      <c r="L18" s="1388" t="s">
        <v>557</v>
      </c>
      <c r="M18" s="20"/>
    </row>
    <row r="19" spans="1:13" x14ac:dyDescent="0.25">
      <c r="A19" s="20"/>
      <c r="B19" s="1379">
        <v>5</v>
      </c>
      <c r="C19" s="1389" t="s">
        <v>51</v>
      </c>
      <c r="D19" s="1379">
        <v>20</v>
      </c>
      <c r="E19" s="1380" t="s">
        <v>3</v>
      </c>
      <c r="F19" s="287">
        <v>125</v>
      </c>
      <c r="G19" s="508">
        <v>404</v>
      </c>
      <c r="H19" s="508">
        <v>409</v>
      </c>
      <c r="I19" s="508">
        <f t="shared" ref="I19:I20" si="1">ROUND(G19*1.07,0)</f>
        <v>432</v>
      </c>
      <c r="J19" s="508">
        <f t="shared" ref="J19:J20" si="2">ROUND(H19*1.07,0)</f>
        <v>438</v>
      </c>
      <c r="K19" s="660">
        <v>1635</v>
      </c>
      <c r="L19" s="661">
        <v>315</v>
      </c>
      <c r="M19" s="20"/>
    </row>
    <row r="20" spans="1:13" x14ac:dyDescent="0.25">
      <c r="A20" s="20"/>
      <c r="B20" s="1379"/>
      <c r="C20" s="1389"/>
      <c r="D20" s="1379"/>
      <c r="E20" s="1380"/>
      <c r="F20" s="287">
        <v>150</v>
      </c>
      <c r="G20" s="663">
        <v>421</v>
      </c>
      <c r="H20" s="508">
        <v>425</v>
      </c>
      <c r="I20" s="508">
        <f t="shared" si="1"/>
        <v>450</v>
      </c>
      <c r="J20" s="508">
        <f t="shared" si="2"/>
        <v>455</v>
      </c>
      <c r="K20" s="660">
        <v>2197</v>
      </c>
      <c r="L20" s="661">
        <v>320</v>
      </c>
      <c r="M20" s="20"/>
    </row>
    <row r="21" spans="1:13" x14ac:dyDescent="0.25">
      <c r="A21" s="20"/>
      <c r="B21" s="1379">
        <v>6</v>
      </c>
      <c r="C21" s="1389" t="s">
        <v>52</v>
      </c>
      <c r="D21" s="1379" t="s">
        <v>4</v>
      </c>
      <c r="E21" s="1380" t="s">
        <v>3</v>
      </c>
      <c r="F21" s="287">
        <v>125</v>
      </c>
      <c r="G21" s="660" t="s">
        <v>4</v>
      </c>
      <c r="H21" s="660" t="s">
        <v>4</v>
      </c>
      <c r="I21" s="660" t="s">
        <v>4</v>
      </c>
      <c r="J21" s="660" t="s">
        <v>4</v>
      </c>
      <c r="K21" s="660">
        <v>698</v>
      </c>
      <c r="L21" s="661" t="s">
        <v>4</v>
      </c>
      <c r="M21" s="20"/>
    </row>
    <row r="22" spans="1:13" x14ac:dyDescent="0.25">
      <c r="A22" s="20"/>
      <c r="B22" s="1379"/>
      <c r="C22" s="1389"/>
      <c r="D22" s="1379"/>
      <c r="E22" s="1380"/>
      <c r="F22" s="287">
        <v>150</v>
      </c>
      <c r="G22" s="660" t="s">
        <v>4</v>
      </c>
      <c r="H22" s="660" t="s">
        <v>4</v>
      </c>
      <c r="I22" s="660" t="s">
        <v>4</v>
      </c>
      <c r="J22" s="660" t="s">
        <v>4</v>
      </c>
      <c r="K22" s="660">
        <v>698</v>
      </c>
      <c r="L22" s="661" t="s">
        <v>4</v>
      </c>
      <c r="M22" s="20"/>
    </row>
    <row r="23" spans="1:13" x14ac:dyDescent="0.25">
      <c r="A23" s="20"/>
      <c r="B23" s="1379">
        <v>7</v>
      </c>
      <c r="C23" s="1389" t="s">
        <v>53</v>
      </c>
      <c r="D23" s="1379" t="s">
        <v>4</v>
      </c>
      <c r="E23" s="1380" t="s">
        <v>3</v>
      </c>
      <c r="F23" s="287">
        <v>125</v>
      </c>
      <c r="G23" s="662">
        <v>277</v>
      </c>
      <c r="H23" s="662">
        <f>+J23</f>
        <v>277</v>
      </c>
      <c r="I23" s="660">
        <v>277</v>
      </c>
      <c r="J23" s="660">
        <v>277</v>
      </c>
      <c r="K23" s="660" t="s">
        <v>4</v>
      </c>
      <c r="L23" s="661">
        <v>277</v>
      </c>
      <c r="M23" s="20"/>
    </row>
    <row r="24" spans="1:13" x14ac:dyDescent="0.25">
      <c r="A24" s="20"/>
      <c r="B24" s="1379"/>
      <c r="C24" s="1389"/>
      <c r="D24" s="1379"/>
      <c r="E24" s="1380"/>
      <c r="F24" s="287">
        <v>150</v>
      </c>
      <c r="G24" s="662">
        <v>277</v>
      </c>
      <c r="H24" s="662">
        <f>+J24</f>
        <v>277</v>
      </c>
      <c r="I24" s="660">
        <v>277</v>
      </c>
      <c r="J24" s="660">
        <v>277</v>
      </c>
      <c r="K24" s="660" t="s">
        <v>4</v>
      </c>
      <c r="L24" s="661">
        <v>277</v>
      </c>
      <c r="M24" s="20"/>
    </row>
    <row r="25" spans="1:13" x14ac:dyDescent="0.25">
      <c r="A25" s="20"/>
      <c r="B25" s="1379">
        <v>8</v>
      </c>
      <c r="C25" s="1389" t="s">
        <v>54</v>
      </c>
      <c r="D25" s="1379" t="s">
        <v>4</v>
      </c>
      <c r="E25" s="1380" t="s">
        <v>3</v>
      </c>
      <c r="F25" s="294" t="s">
        <v>45</v>
      </c>
      <c r="G25" s="660">
        <v>19</v>
      </c>
      <c r="H25" s="660">
        <f>+J25</f>
        <v>19</v>
      </c>
      <c r="I25" s="660">
        <v>19</v>
      </c>
      <c r="J25" s="660">
        <v>19</v>
      </c>
      <c r="K25" s="660" t="s">
        <v>4</v>
      </c>
      <c r="L25" s="661">
        <v>19</v>
      </c>
      <c r="M25" s="20"/>
    </row>
    <row r="26" spans="1:13" x14ac:dyDescent="0.25">
      <c r="A26" s="20"/>
      <c r="B26" s="1379"/>
      <c r="C26" s="1389"/>
      <c r="D26" s="1379"/>
      <c r="E26" s="1380"/>
      <c r="F26" s="294" t="s">
        <v>46</v>
      </c>
      <c r="G26" s="660">
        <v>19</v>
      </c>
      <c r="H26" s="660">
        <f>+J26</f>
        <v>19</v>
      </c>
      <c r="I26" s="660">
        <v>19</v>
      </c>
      <c r="J26" s="660">
        <v>19</v>
      </c>
      <c r="K26" s="660" t="s">
        <v>4</v>
      </c>
      <c r="L26" s="661">
        <v>19</v>
      </c>
      <c r="M26" s="20"/>
    </row>
    <row r="27" spans="1:13" x14ac:dyDescent="0.25">
      <c r="A27" s="20"/>
      <c r="B27" s="1379">
        <v>9</v>
      </c>
      <c r="C27" s="1389" t="s">
        <v>55</v>
      </c>
      <c r="D27" s="1379" t="s">
        <v>4</v>
      </c>
      <c r="E27" s="1380" t="s">
        <v>3</v>
      </c>
      <c r="F27" s="294" t="s">
        <v>45</v>
      </c>
      <c r="G27" s="664" t="s">
        <v>17</v>
      </c>
      <c r="H27" s="660" t="s">
        <v>4</v>
      </c>
      <c r="I27" s="660" t="s">
        <v>4</v>
      </c>
      <c r="J27" s="660" t="s">
        <v>4</v>
      </c>
      <c r="K27" s="660">
        <v>46</v>
      </c>
      <c r="L27" s="661" t="s">
        <v>4</v>
      </c>
      <c r="M27" s="20"/>
    </row>
    <row r="28" spans="1:13" x14ac:dyDescent="0.25">
      <c r="A28" s="20"/>
      <c r="B28" s="1379"/>
      <c r="C28" s="1389"/>
      <c r="D28" s="1379"/>
      <c r="E28" s="1380"/>
      <c r="F28" s="294" t="s">
        <v>46</v>
      </c>
      <c r="G28" s="664" t="s">
        <v>17</v>
      </c>
      <c r="H28" s="660" t="s">
        <v>4</v>
      </c>
      <c r="I28" s="660" t="s">
        <v>4</v>
      </c>
      <c r="J28" s="660" t="s">
        <v>4</v>
      </c>
      <c r="K28" s="660">
        <v>52</v>
      </c>
      <c r="L28" s="661" t="s">
        <v>4</v>
      </c>
      <c r="M28" s="20"/>
    </row>
    <row r="29" spans="1:13" x14ac:dyDescent="0.25">
      <c r="A29" s="20"/>
      <c r="B29" s="288">
        <v>10</v>
      </c>
      <c r="C29" s="292" t="s">
        <v>56</v>
      </c>
      <c r="D29" s="288" t="s">
        <v>4</v>
      </c>
      <c r="E29" s="286" t="s">
        <v>3</v>
      </c>
      <c r="F29" s="287" t="s">
        <v>13</v>
      </c>
      <c r="G29" s="664" t="s">
        <v>17</v>
      </c>
      <c r="H29" s="660" t="s">
        <v>4</v>
      </c>
      <c r="I29" s="660" t="s">
        <v>4</v>
      </c>
      <c r="J29" s="660" t="s">
        <v>4</v>
      </c>
      <c r="K29" s="660">
        <v>337</v>
      </c>
      <c r="L29" s="661" t="s">
        <v>4</v>
      </c>
      <c r="M29" s="20"/>
    </row>
    <row r="30" spans="1:13" x14ac:dyDescent="0.25">
      <c r="A30" s="20"/>
      <c r="B30" s="288">
        <v>11</v>
      </c>
      <c r="C30" s="292" t="s">
        <v>57</v>
      </c>
      <c r="D30" s="288" t="s">
        <v>4</v>
      </c>
      <c r="E30" s="286" t="s">
        <v>3</v>
      </c>
      <c r="F30" s="287" t="s">
        <v>13</v>
      </c>
      <c r="G30" s="664" t="s">
        <v>17</v>
      </c>
      <c r="H30" s="664">
        <f>+J30</f>
        <v>194</v>
      </c>
      <c r="I30" s="660">
        <v>194</v>
      </c>
      <c r="J30" s="660">
        <v>194</v>
      </c>
      <c r="K30" s="660" t="s">
        <v>4</v>
      </c>
      <c r="L30" s="661">
        <v>194</v>
      </c>
      <c r="M30" s="20"/>
    </row>
    <row r="31" spans="1:13" x14ac:dyDescent="0.25">
      <c r="A31" s="20"/>
      <c r="B31" s="288">
        <v>12</v>
      </c>
      <c r="C31" s="292" t="s">
        <v>58</v>
      </c>
      <c r="D31" s="288" t="s">
        <v>4</v>
      </c>
      <c r="E31" s="286" t="s">
        <v>3</v>
      </c>
      <c r="F31" s="287" t="s">
        <v>13</v>
      </c>
      <c r="G31" s="664" t="s">
        <v>17</v>
      </c>
      <c r="H31" s="660" t="s">
        <v>4</v>
      </c>
      <c r="I31" s="660" t="s">
        <v>4</v>
      </c>
      <c r="J31" s="660" t="s">
        <v>4</v>
      </c>
      <c r="K31" s="660"/>
      <c r="L31" s="661" t="s">
        <v>4</v>
      </c>
      <c r="M31" s="285"/>
    </row>
    <row r="32" spans="1:13" x14ac:dyDescent="0.25">
      <c r="A32" s="20"/>
      <c r="B32" s="288">
        <v>13</v>
      </c>
      <c r="C32" s="292" t="s">
        <v>59</v>
      </c>
      <c r="D32" s="288" t="s">
        <v>4</v>
      </c>
      <c r="E32" s="286" t="s">
        <v>3</v>
      </c>
      <c r="F32" s="287" t="s">
        <v>13</v>
      </c>
      <c r="G32" s="662">
        <v>197</v>
      </c>
      <c r="H32" s="662">
        <f>+J32</f>
        <v>197</v>
      </c>
      <c r="I32" s="660">
        <v>197</v>
      </c>
      <c r="J32" s="660">
        <v>197</v>
      </c>
      <c r="K32" s="660" t="s">
        <v>4</v>
      </c>
      <c r="L32" s="661">
        <v>197</v>
      </c>
      <c r="M32" s="285"/>
    </row>
    <row r="33" spans="1:13" x14ac:dyDescent="0.25">
      <c r="A33" s="20"/>
      <c r="B33" s="288">
        <v>14</v>
      </c>
      <c r="C33" s="292" t="s">
        <v>515</v>
      </c>
      <c r="D33" s="288" t="s">
        <v>4</v>
      </c>
      <c r="E33" s="286" t="s">
        <v>3</v>
      </c>
      <c r="F33" s="287" t="s">
        <v>13</v>
      </c>
      <c r="G33" s="662">
        <v>29</v>
      </c>
      <c r="H33" s="662">
        <f>+J33</f>
        <v>29</v>
      </c>
      <c r="I33" s="660">
        <v>29</v>
      </c>
      <c r="J33" s="660">
        <v>29</v>
      </c>
      <c r="K33" s="660" t="s">
        <v>4</v>
      </c>
      <c r="L33" s="661" t="s">
        <v>4</v>
      </c>
      <c r="M33" s="285"/>
    </row>
    <row r="34" spans="1:13" x14ac:dyDescent="0.25">
      <c r="A34" s="20"/>
      <c r="B34" s="288">
        <v>15</v>
      </c>
      <c r="C34" s="292" t="s">
        <v>60</v>
      </c>
      <c r="D34" s="288" t="s">
        <v>4</v>
      </c>
      <c r="E34" s="286" t="s">
        <v>3</v>
      </c>
      <c r="F34" s="287" t="s">
        <v>13</v>
      </c>
      <c r="G34" s="662" t="s">
        <v>17</v>
      </c>
      <c r="H34" s="660" t="s">
        <v>4</v>
      </c>
      <c r="I34" s="660" t="s">
        <v>4</v>
      </c>
      <c r="J34" s="660" t="s">
        <v>4</v>
      </c>
      <c r="K34" s="660"/>
      <c r="L34" s="661" t="s">
        <v>4</v>
      </c>
      <c r="M34" s="285"/>
    </row>
    <row r="35" spans="1:13" x14ac:dyDescent="0.25">
      <c r="A35" s="20"/>
      <c r="B35" s="288">
        <v>16</v>
      </c>
      <c r="C35" s="292" t="s">
        <v>61</v>
      </c>
      <c r="D35" s="288" t="s">
        <v>4</v>
      </c>
      <c r="E35" s="286" t="s">
        <v>3</v>
      </c>
      <c r="F35" s="287" t="s">
        <v>13</v>
      </c>
      <c r="G35" s="662" t="s">
        <v>17</v>
      </c>
      <c r="H35" s="660" t="s">
        <v>4</v>
      </c>
      <c r="I35" s="660" t="s">
        <v>4</v>
      </c>
      <c r="J35" s="660" t="s">
        <v>4</v>
      </c>
      <c r="K35" s="660" t="s">
        <v>4</v>
      </c>
      <c r="L35" s="661">
        <v>29</v>
      </c>
      <c r="M35" s="285"/>
    </row>
    <row r="36" spans="1:13" x14ac:dyDescent="0.25">
      <c r="A36" s="20"/>
      <c r="B36" s="288">
        <v>17</v>
      </c>
      <c r="C36" s="292" t="s">
        <v>109</v>
      </c>
      <c r="D36" s="288" t="s">
        <v>4</v>
      </c>
      <c r="E36" s="286" t="s">
        <v>3</v>
      </c>
      <c r="F36" s="287" t="s">
        <v>4</v>
      </c>
      <c r="G36" s="662" t="s">
        <v>17</v>
      </c>
      <c r="H36" s="660" t="s">
        <v>4</v>
      </c>
      <c r="I36" s="660" t="s">
        <v>4</v>
      </c>
      <c r="J36" s="660" t="s">
        <v>4</v>
      </c>
      <c r="K36" s="660">
        <v>21</v>
      </c>
      <c r="L36" s="661" t="s">
        <v>4</v>
      </c>
      <c r="M36" s="285"/>
    </row>
    <row r="37" spans="1:13" x14ac:dyDescent="0.25">
      <c r="A37" s="20"/>
      <c r="B37" s="288">
        <v>18</v>
      </c>
      <c r="C37" s="292" t="s">
        <v>62</v>
      </c>
      <c r="D37" s="288"/>
      <c r="E37" s="286" t="s">
        <v>3</v>
      </c>
      <c r="F37" s="287" t="s">
        <v>4</v>
      </c>
      <c r="G37" s="662">
        <v>12</v>
      </c>
      <c r="H37" s="662">
        <f>+J37</f>
        <v>12</v>
      </c>
      <c r="I37" s="660">
        <v>12</v>
      </c>
      <c r="J37" s="660">
        <v>12</v>
      </c>
      <c r="K37" s="660" t="s">
        <v>4</v>
      </c>
      <c r="L37" s="661">
        <v>12</v>
      </c>
      <c r="M37" s="285"/>
    </row>
    <row r="38" spans="1:13" x14ac:dyDescent="0.25">
      <c r="A38" s="20"/>
      <c r="B38" s="288">
        <v>19</v>
      </c>
      <c r="C38" s="292" t="s">
        <v>63</v>
      </c>
      <c r="D38" s="288"/>
      <c r="E38" s="286" t="s">
        <v>3</v>
      </c>
      <c r="F38" s="287" t="s">
        <v>4</v>
      </c>
      <c r="G38" s="662">
        <f>I38</f>
        <v>11</v>
      </c>
      <c r="H38" s="662">
        <f>+J38</f>
        <v>11</v>
      </c>
      <c r="I38" s="660">
        <v>11</v>
      </c>
      <c r="J38" s="660">
        <v>11</v>
      </c>
      <c r="K38" s="660" t="s">
        <v>4</v>
      </c>
      <c r="L38" s="661">
        <v>11</v>
      </c>
      <c r="M38" s="285"/>
    </row>
    <row r="39" spans="1:13" x14ac:dyDescent="0.25">
      <c r="A39" s="20"/>
      <c r="B39" s="288">
        <v>20</v>
      </c>
      <c r="C39" s="292" t="s">
        <v>64</v>
      </c>
      <c r="D39" s="288"/>
      <c r="E39" s="286" t="s">
        <v>3</v>
      </c>
      <c r="F39" s="287" t="s">
        <v>4</v>
      </c>
      <c r="G39" s="662">
        <f>I39</f>
        <v>13</v>
      </c>
      <c r="H39" s="662">
        <f>+J39</f>
        <v>13</v>
      </c>
      <c r="I39" s="660">
        <v>13</v>
      </c>
      <c r="J39" s="660">
        <v>13</v>
      </c>
      <c r="K39" s="660" t="s">
        <v>4</v>
      </c>
      <c r="L39" s="661">
        <v>13</v>
      </c>
      <c r="M39" s="285"/>
    </row>
    <row r="40" spans="1:13" x14ac:dyDescent="0.25">
      <c r="A40" s="20"/>
      <c r="B40" s="288">
        <v>21</v>
      </c>
      <c r="C40" s="292" t="s">
        <v>65</v>
      </c>
      <c r="D40" s="288"/>
      <c r="E40" s="286" t="s">
        <v>3</v>
      </c>
      <c r="F40" s="287" t="s">
        <v>4</v>
      </c>
      <c r="G40" s="660" t="s">
        <v>4</v>
      </c>
      <c r="H40" s="660" t="s">
        <v>4</v>
      </c>
      <c r="I40" s="660" t="s">
        <v>4</v>
      </c>
      <c r="J40" s="660" t="s">
        <v>4</v>
      </c>
      <c r="K40" s="660">
        <v>31</v>
      </c>
      <c r="L40" s="661" t="s">
        <v>4</v>
      </c>
      <c r="M40" s="285"/>
    </row>
    <row r="41" spans="1:13" ht="15.75" thickBot="1" x14ac:dyDescent="0.3">
      <c r="A41" s="20"/>
      <c r="B41" s="289">
        <v>22</v>
      </c>
      <c r="C41" s="293" t="s">
        <v>66</v>
      </c>
      <c r="D41" s="289"/>
      <c r="E41" s="290" t="s">
        <v>3</v>
      </c>
      <c r="F41" s="291" t="s">
        <v>4</v>
      </c>
      <c r="G41" s="665" t="s">
        <v>4</v>
      </c>
      <c r="H41" s="665" t="s">
        <v>4</v>
      </c>
      <c r="I41" s="665" t="s">
        <v>4</v>
      </c>
      <c r="J41" s="665" t="s">
        <v>4</v>
      </c>
      <c r="K41" s="665">
        <v>32</v>
      </c>
      <c r="L41" s="666" t="s">
        <v>4</v>
      </c>
      <c r="M41" s="285"/>
    </row>
    <row r="42" spans="1:13" x14ac:dyDescent="0.25">
      <c r="A42" s="20"/>
      <c r="B42" s="20"/>
      <c r="C42" s="20"/>
      <c r="D42" s="20"/>
      <c r="E42" s="20"/>
      <c r="F42" s="20"/>
      <c r="G42" s="487"/>
      <c r="H42" s="487"/>
      <c r="I42" s="487"/>
      <c r="J42" s="487"/>
      <c r="K42" s="487"/>
      <c r="L42" s="487"/>
      <c r="M42" s="20"/>
    </row>
    <row r="43" spans="1:13" x14ac:dyDescent="0.25">
      <c r="A43" s="20"/>
      <c r="B43" s="1176" t="s">
        <v>465</v>
      </c>
      <c r="C43" s="1176"/>
      <c r="D43" s="1176"/>
      <c r="E43" s="1176"/>
      <c r="F43" s="1176"/>
      <c r="G43" s="1176"/>
      <c r="H43" s="1176"/>
      <c r="I43" s="1176"/>
      <c r="J43" s="1176"/>
      <c r="K43" s="487"/>
      <c r="L43" s="487"/>
      <c r="M43" s="20"/>
    </row>
    <row r="44" spans="1:13" x14ac:dyDescent="0.25">
      <c r="A44" s="20"/>
      <c r="B44" s="1381" t="s">
        <v>542</v>
      </c>
      <c r="C44" s="1381"/>
      <c r="D44" s="1381"/>
      <c r="E44" s="1381"/>
      <c r="F44" s="1381"/>
      <c r="G44" s="1381"/>
      <c r="H44" s="1381"/>
      <c r="I44" s="1381"/>
      <c r="J44" s="667"/>
      <c r="K44" s="487"/>
      <c r="L44" s="487"/>
      <c r="M44" s="20"/>
    </row>
  </sheetData>
  <mergeCells count="49">
    <mergeCell ref="B6:B10"/>
    <mergeCell ref="C6:C10"/>
    <mergeCell ref="D6:D10"/>
    <mergeCell ref="E6:E10"/>
    <mergeCell ref="B11:B12"/>
    <mergeCell ref="C11:C12"/>
    <mergeCell ref="D11:D12"/>
    <mergeCell ref="E11:E12"/>
    <mergeCell ref="D23:D24"/>
    <mergeCell ref="B13:B14"/>
    <mergeCell ref="C13:C14"/>
    <mergeCell ref="D13:D14"/>
    <mergeCell ref="E13:E14"/>
    <mergeCell ref="B15:B16"/>
    <mergeCell ref="C15:C16"/>
    <mergeCell ref="D15:D16"/>
    <mergeCell ref="E15:E16"/>
    <mergeCell ref="C27:C28"/>
    <mergeCell ref="E27:E28"/>
    <mergeCell ref="B17:B18"/>
    <mergeCell ref="C17:C18"/>
    <mergeCell ref="D17:D18"/>
    <mergeCell ref="E17:E18"/>
    <mergeCell ref="B19:B20"/>
    <mergeCell ref="C19:C20"/>
    <mergeCell ref="D19:D20"/>
    <mergeCell ref="E19:E20"/>
    <mergeCell ref="B21:B22"/>
    <mergeCell ref="C21:C22"/>
    <mergeCell ref="D21:D22"/>
    <mergeCell ref="E21:E22"/>
    <mergeCell ref="B23:B24"/>
    <mergeCell ref="C23:C24"/>
    <mergeCell ref="D27:D28"/>
    <mergeCell ref="E23:E24"/>
    <mergeCell ref="B43:J43"/>
    <mergeCell ref="B3:D3"/>
    <mergeCell ref="B44:I44"/>
    <mergeCell ref="F6:F10"/>
    <mergeCell ref="G6:L6"/>
    <mergeCell ref="I15:L15"/>
    <mergeCell ref="I16:L16"/>
    <mergeCell ref="I17:L17"/>
    <mergeCell ref="I18:L18"/>
    <mergeCell ref="B25:B26"/>
    <mergeCell ref="C25:C26"/>
    <mergeCell ref="D25:D26"/>
    <mergeCell ref="E25:E26"/>
    <mergeCell ref="B27:B28"/>
  </mergeCells>
  <hyperlinks>
    <hyperlink ref="K2" location="СОДЕРЖАНИЕ!A1" display="Назад в СОДЕРЖАНИЕ "/>
  </hyperlinks>
  <pageMargins left="0.23622047244094491" right="0.23622047244094491" top="0.35433070866141736" bottom="0.74803149606299213" header="0.11811023622047245" footer="0.11811023622047245"/>
  <pageSetup paperSize="9" scale="53" orientation="portrait" r:id="rId1"/>
  <headerFooter>
    <oddFooter>Страница &amp;P</oddFooter>
  </headerFooter>
  <rowBreaks count="1" manualBreakCount="1">
    <brk id="20" max="1638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pageSetUpPr fitToPage="1"/>
  </sheetPr>
  <dimension ref="A1:S68"/>
  <sheetViews>
    <sheetView showGridLines="0" defaultGridColor="0" colorId="22" zoomScale="110" zoomScaleNormal="110" zoomScaleSheetLayoutView="100" workbookViewId="0">
      <pane xSplit="5" ySplit="13" topLeftCell="F14" activePane="bottomRight" state="frozen"/>
      <selection pane="topRight" activeCell="F1" sqref="F1"/>
      <selection pane="bottomLeft" activeCell="A13" sqref="A13"/>
      <selection pane="bottomRight" activeCell="B56" sqref="B56"/>
    </sheetView>
  </sheetViews>
  <sheetFormatPr defaultColWidth="9.28515625" defaultRowHeight="15" x14ac:dyDescent="0.25"/>
  <cols>
    <col min="1" max="1" width="2" style="25" customWidth="1"/>
    <col min="2" max="2" width="5.28515625" style="25" customWidth="1"/>
    <col min="3" max="3" width="50.85546875" style="254" customWidth="1"/>
    <col min="4" max="4" width="12.7109375" style="36" customWidth="1"/>
    <col min="5" max="5" width="7.7109375" style="44" customWidth="1"/>
    <col min="6" max="6" width="17.7109375" style="378" customWidth="1"/>
    <col min="7" max="7" width="15.42578125" style="87" hidden="1" customWidth="1"/>
    <col min="8" max="10" width="17.7109375" style="87" customWidth="1"/>
    <col min="11" max="11" width="2.7109375" style="25" customWidth="1"/>
    <col min="12" max="16384" width="9.28515625" style="25"/>
  </cols>
  <sheetData>
    <row r="1" spans="1:11" x14ac:dyDescent="0.25">
      <c r="A1" s="63"/>
      <c r="B1" s="63"/>
      <c r="C1" s="64"/>
      <c r="D1" s="479"/>
      <c r="E1" s="65"/>
      <c r="F1" s="668"/>
      <c r="G1" s="588"/>
      <c r="H1" s="588"/>
      <c r="I1" s="588"/>
      <c r="J1" s="588"/>
      <c r="K1" s="20"/>
    </row>
    <row r="2" spans="1:11" x14ac:dyDescent="0.25">
      <c r="A2" s="63"/>
      <c r="B2" s="405" t="s">
        <v>399</v>
      </c>
      <c r="C2" s="64"/>
      <c r="D2" s="479"/>
      <c r="E2" s="65"/>
      <c r="F2" s="668"/>
      <c r="G2" s="588"/>
      <c r="H2" s="588"/>
      <c r="I2" s="588"/>
      <c r="J2" s="489" t="s">
        <v>191</v>
      </c>
      <c r="K2" s="20"/>
    </row>
    <row r="3" spans="1:11" x14ac:dyDescent="0.25">
      <c r="A3" s="66"/>
      <c r="B3" s="1233" t="s">
        <v>660</v>
      </c>
      <c r="C3" s="1233"/>
      <c r="D3" s="1233"/>
      <c r="E3" s="1233"/>
      <c r="F3" s="669"/>
      <c r="G3" s="588"/>
      <c r="H3" s="588"/>
      <c r="I3" s="588"/>
      <c r="J3" s="405" t="s">
        <v>818</v>
      </c>
      <c r="K3" s="20"/>
    </row>
    <row r="4" spans="1:11" ht="15.75" thickBot="1" x14ac:dyDescent="0.3">
      <c r="A4" s="63"/>
      <c r="B4" s="63"/>
      <c r="C4" s="64"/>
      <c r="D4" s="479"/>
      <c r="E4" s="65"/>
      <c r="F4" s="668"/>
      <c r="G4" s="588"/>
      <c r="H4" s="588"/>
      <c r="I4" s="588"/>
      <c r="J4" s="588"/>
      <c r="K4" s="20"/>
    </row>
    <row r="5" spans="1:11" x14ac:dyDescent="0.25">
      <c r="A5" s="63"/>
      <c r="B5" s="1425" t="s">
        <v>0</v>
      </c>
      <c r="C5" s="1429" t="s">
        <v>1</v>
      </c>
      <c r="D5" s="1439" t="s">
        <v>76</v>
      </c>
      <c r="E5" s="1433" t="s">
        <v>2</v>
      </c>
      <c r="F5" s="1409" t="s">
        <v>909</v>
      </c>
      <c r="G5" s="1410"/>
      <c r="H5" s="1410"/>
      <c r="I5" s="1410"/>
      <c r="J5" s="1411"/>
      <c r="K5" s="20"/>
    </row>
    <row r="6" spans="1:11" x14ac:dyDescent="0.25">
      <c r="A6" s="63"/>
      <c r="B6" s="1426"/>
      <c r="C6" s="1430"/>
      <c r="D6" s="1440"/>
      <c r="E6" s="1434"/>
      <c r="F6" s="1412"/>
      <c r="G6" s="1413"/>
      <c r="H6" s="1413"/>
      <c r="I6" s="1413"/>
      <c r="J6" s="1414"/>
      <c r="K6" s="20"/>
    </row>
    <row r="7" spans="1:11" ht="45" x14ac:dyDescent="0.25">
      <c r="A7" s="63"/>
      <c r="B7" s="1426"/>
      <c r="C7" s="1430"/>
      <c r="D7" s="1440"/>
      <c r="E7" s="1434"/>
      <c r="F7" s="549" t="s">
        <v>893</v>
      </c>
      <c r="G7" s="930" t="s">
        <v>753</v>
      </c>
      <c r="H7" s="534" t="s">
        <v>812</v>
      </c>
      <c r="I7" s="533" t="s">
        <v>813</v>
      </c>
      <c r="J7" s="670" t="s">
        <v>354</v>
      </c>
      <c r="K7" s="20"/>
    </row>
    <row r="8" spans="1:11" x14ac:dyDescent="0.25">
      <c r="A8" s="63"/>
      <c r="B8" s="1426"/>
      <c r="C8" s="1430"/>
      <c r="D8" s="1440"/>
      <c r="E8" s="1434"/>
      <c r="F8" s="549" t="s">
        <v>407</v>
      </c>
      <c r="G8" s="534"/>
      <c r="H8" s="533" t="s">
        <v>408</v>
      </c>
      <c r="I8" s="533" t="s">
        <v>407</v>
      </c>
      <c r="J8" s="670" t="s">
        <v>697</v>
      </c>
      <c r="K8" s="20"/>
    </row>
    <row r="9" spans="1:11" x14ac:dyDescent="0.25">
      <c r="A9" s="63"/>
      <c r="B9" s="1426"/>
      <c r="C9" s="1430"/>
      <c r="D9" s="1440"/>
      <c r="E9" s="1434"/>
      <c r="F9" s="549" t="s">
        <v>373</v>
      </c>
      <c r="G9" s="534"/>
      <c r="H9" s="533" t="s">
        <v>407</v>
      </c>
      <c r="I9" s="533" t="s">
        <v>373</v>
      </c>
      <c r="J9" s="670" t="s">
        <v>374</v>
      </c>
      <c r="K9" s="20"/>
    </row>
    <row r="10" spans="1:11" x14ac:dyDescent="0.25">
      <c r="A10" s="63"/>
      <c r="B10" s="1426"/>
      <c r="C10" s="1430"/>
      <c r="D10" s="1440"/>
      <c r="E10" s="1434"/>
      <c r="F10" s="549" t="s">
        <v>409</v>
      </c>
      <c r="G10" s="534"/>
      <c r="H10" s="533" t="s">
        <v>373</v>
      </c>
      <c r="I10" s="533" t="s">
        <v>409</v>
      </c>
      <c r="J10" s="551" t="s">
        <v>375</v>
      </c>
      <c r="K10" s="20"/>
    </row>
    <row r="11" spans="1:11" x14ac:dyDescent="0.25">
      <c r="A11" s="63"/>
      <c r="B11" s="1426"/>
      <c r="C11" s="1430"/>
      <c r="D11" s="1440"/>
      <c r="E11" s="1434"/>
      <c r="F11" s="549" t="s">
        <v>372</v>
      </c>
      <c r="G11" s="534"/>
      <c r="H11" s="533" t="s">
        <v>409</v>
      </c>
      <c r="I11" s="533" t="s">
        <v>371</v>
      </c>
      <c r="J11" s="551" t="s">
        <v>376</v>
      </c>
      <c r="K11" s="20"/>
    </row>
    <row r="12" spans="1:11" x14ac:dyDescent="0.25">
      <c r="A12" s="63"/>
      <c r="B12" s="1427"/>
      <c r="C12" s="1431"/>
      <c r="D12" s="1440"/>
      <c r="E12" s="1435"/>
      <c r="F12" s="603"/>
      <c r="G12" s="808"/>
      <c r="H12" s="540"/>
      <c r="I12" s="540"/>
      <c r="J12" s="809" t="s">
        <v>828</v>
      </c>
      <c r="K12" s="20"/>
    </row>
    <row r="13" spans="1:11" ht="15.75" thickBot="1" x14ac:dyDescent="0.3">
      <c r="A13" s="63"/>
      <c r="B13" s="1428"/>
      <c r="C13" s="1432"/>
      <c r="D13" s="1441"/>
      <c r="E13" s="1436"/>
      <c r="F13" s="671" t="s">
        <v>371</v>
      </c>
      <c r="G13" s="672"/>
      <c r="H13" s="672" t="s">
        <v>371</v>
      </c>
      <c r="I13" s="672"/>
      <c r="J13" s="673" t="s">
        <v>829</v>
      </c>
      <c r="K13" s="20"/>
    </row>
    <row r="14" spans="1:11" x14ac:dyDescent="0.25">
      <c r="A14" s="63"/>
      <c r="B14" s="1437" t="s">
        <v>400</v>
      </c>
      <c r="C14" s="1438"/>
      <c r="D14" s="473"/>
      <c r="E14" s="467"/>
      <c r="F14" s="1415"/>
      <c r="G14" s="1416"/>
      <c r="H14" s="1416"/>
      <c r="I14" s="1416"/>
      <c r="J14" s="1417"/>
      <c r="K14" s="62"/>
    </row>
    <row r="15" spans="1:11" ht="15" customHeight="1" x14ac:dyDescent="0.25">
      <c r="A15" s="63"/>
      <c r="B15" s="169">
        <v>1</v>
      </c>
      <c r="C15" s="251" t="s">
        <v>361</v>
      </c>
      <c r="D15" s="472"/>
      <c r="E15" s="468" t="s">
        <v>124</v>
      </c>
      <c r="F15" s="1406">
        <v>6847</v>
      </c>
      <c r="G15" s="1407"/>
      <c r="H15" s="1407"/>
      <c r="I15" s="1407"/>
      <c r="J15" s="1408"/>
      <c r="K15" s="62"/>
    </row>
    <row r="16" spans="1:11" ht="24" customHeight="1" x14ac:dyDescent="0.25">
      <c r="A16" s="63"/>
      <c r="B16" s="169">
        <v>2</v>
      </c>
      <c r="C16" s="251" t="s">
        <v>390</v>
      </c>
      <c r="D16" s="472"/>
      <c r="E16" s="468" t="s">
        <v>3</v>
      </c>
      <c r="F16" s="1406">
        <v>20540</v>
      </c>
      <c r="G16" s="1407"/>
      <c r="H16" s="1407"/>
      <c r="I16" s="1407"/>
      <c r="J16" s="1408"/>
      <c r="K16" s="62"/>
    </row>
    <row r="17" spans="1:19" ht="24" customHeight="1" x14ac:dyDescent="0.25">
      <c r="A17" s="63"/>
      <c r="B17" s="716">
        <v>3</v>
      </c>
      <c r="C17" s="251" t="s">
        <v>362</v>
      </c>
      <c r="D17" s="472"/>
      <c r="E17" s="468" t="s">
        <v>3</v>
      </c>
      <c r="F17" s="1406">
        <v>20540</v>
      </c>
      <c r="G17" s="1407"/>
      <c r="H17" s="1407"/>
      <c r="I17" s="1407"/>
      <c r="J17" s="1408"/>
      <c r="K17" s="62"/>
    </row>
    <row r="18" spans="1:19" ht="24" customHeight="1" x14ac:dyDescent="0.25">
      <c r="A18" s="63"/>
      <c r="B18" s="716">
        <v>4</v>
      </c>
      <c r="C18" s="251" t="s">
        <v>389</v>
      </c>
      <c r="D18" s="472"/>
      <c r="E18" s="468" t="s">
        <v>3</v>
      </c>
      <c r="F18" s="1406">
        <v>10270</v>
      </c>
      <c r="G18" s="1407"/>
      <c r="H18" s="1407"/>
      <c r="I18" s="1407"/>
      <c r="J18" s="1408"/>
      <c r="K18" s="62"/>
    </row>
    <row r="19" spans="1:19" ht="24" customHeight="1" x14ac:dyDescent="0.25">
      <c r="A19" s="63"/>
      <c r="B19" s="716">
        <v>5</v>
      </c>
      <c r="C19" s="251" t="s">
        <v>393</v>
      </c>
      <c r="D19" s="472"/>
      <c r="E19" s="468" t="s">
        <v>3</v>
      </c>
      <c r="F19" s="1406">
        <v>10270</v>
      </c>
      <c r="G19" s="1407"/>
      <c r="H19" s="1407"/>
      <c r="I19" s="1407"/>
      <c r="J19" s="1408"/>
      <c r="K19" s="62"/>
    </row>
    <row r="20" spans="1:19" x14ac:dyDescent="0.25">
      <c r="A20" s="63"/>
      <c r="B20" s="716">
        <v>6</v>
      </c>
      <c r="C20" s="251" t="s">
        <v>832</v>
      </c>
      <c r="D20" s="472" t="s">
        <v>823</v>
      </c>
      <c r="E20" s="468" t="s">
        <v>342</v>
      </c>
      <c r="F20" s="1406">
        <v>1535</v>
      </c>
      <c r="G20" s="1407"/>
      <c r="H20" s="1407"/>
      <c r="I20" s="1407"/>
      <c r="J20" s="1408"/>
      <c r="K20" s="62"/>
    </row>
    <row r="21" spans="1:19" ht="15" customHeight="1" x14ac:dyDescent="0.25">
      <c r="A21" s="63"/>
      <c r="B21" s="716">
        <v>8</v>
      </c>
      <c r="C21" s="251" t="s">
        <v>833</v>
      </c>
      <c r="D21" s="472" t="s">
        <v>823</v>
      </c>
      <c r="E21" s="468" t="s">
        <v>342</v>
      </c>
      <c r="F21" s="1406">
        <v>2305</v>
      </c>
      <c r="G21" s="1407"/>
      <c r="H21" s="1407"/>
      <c r="I21" s="1407"/>
      <c r="J21" s="1408"/>
      <c r="K21" s="62"/>
    </row>
    <row r="22" spans="1:19" ht="15" customHeight="1" x14ac:dyDescent="0.25">
      <c r="A22" s="63"/>
      <c r="B22" s="716">
        <v>9</v>
      </c>
      <c r="C22" s="251" t="s">
        <v>360</v>
      </c>
      <c r="D22" s="472" t="s">
        <v>729</v>
      </c>
      <c r="E22" s="468" t="s">
        <v>342</v>
      </c>
      <c r="F22" s="1406">
        <v>3527</v>
      </c>
      <c r="G22" s="1407"/>
      <c r="H22" s="1407"/>
      <c r="I22" s="1407"/>
      <c r="J22" s="1408"/>
      <c r="K22" s="62"/>
    </row>
    <row r="23" spans="1:19" ht="15" customHeight="1" x14ac:dyDescent="0.25">
      <c r="A23" s="63"/>
      <c r="B23" s="716">
        <v>10</v>
      </c>
      <c r="C23" s="251" t="s">
        <v>831</v>
      </c>
      <c r="D23" s="472" t="s">
        <v>729</v>
      </c>
      <c r="E23" s="468" t="s">
        <v>342</v>
      </c>
      <c r="F23" s="1406">
        <v>5038</v>
      </c>
      <c r="G23" s="1407"/>
      <c r="H23" s="1407"/>
      <c r="I23" s="1407"/>
      <c r="J23" s="1408"/>
      <c r="K23" s="62"/>
    </row>
    <row r="24" spans="1:19" s="35" customFormat="1" ht="15" customHeight="1" x14ac:dyDescent="0.25">
      <c r="A24" s="68"/>
      <c r="B24" s="716">
        <v>11</v>
      </c>
      <c r="C24" s="174" t="s">
        <v>730</v>
      </c>
      <c r="D24" s="474"/>
      <c r="E24" s="469" t="s">
        <v>124</v>
      </c>
      <c r="F24" s="1406">
        <v>26905</v>
      </c>
      <c r="G24" s="1407"/>
      <c r="H24" s="1407"/>
      <c r="I24" s="1407"/>
      <c r="J24" s="1408"/>
      <c r="K24" s="69"/>
    </row>
    <row r="25" spans="1:19" s="35" customFormat="1" ht="15" customHeight="1" x14ac:dyDescent="0.25">
      <c r="A25" s="68"/>
      <c r="B25" s="716">
        <v>12</v>
      </c>
      <c r="C25" s="174" t="s">
        <v>731</v>
      </c>
      <c r="D25" s="474"/>
      <c r="E25" s="469" t="s">
        <v>124</v>
      </c>
      <c r="F25" s="1406">
        <v>40072</v>
      </c>
      <c r="G25" s="1407"/>
      <c r="H25" s="1407"/>
      <c r="I25" s="1407"/>
      <c r="J25" s="1408"/>
      <c r="K25" s="69"/>
    </row>
    <row r="26" spans="1:19" x14ac:dyDescent="0.25">
      <c r="A26" s="63"/>
      <c r="B26" s="716">
        <v>13</v>
      </c>
      <c r="C26" s="251" t="s">
        <v>732</v>
      </c>
      <c r="D26" s="472">
        <v>3</v>
      </c>
      <c r="E26" s="468" t="s">
        <v>342</v>
      </c>
      <c r="F26" s="687">
        <v>175</v>
      </c>
      <c r="G26" s="688">
        <f>G27</f>
        <v>0</v>
      </c>
      <c r="H26" s="689">
        <f>H27</f>
        <v>192</v>
      </c>
      <c r="I26" s="689">
        <f>ROUND(+H26*1.26,0)</f>
        <v>242</v>
      </c>
      <c r="J26" s="690">
        <f>J27</f>
        <v>260</v>
      </c>
      <c r="K26" s="62"/>
    </row>
    <row r="27" spans="1:19" x14ac:dyDescent="0.25">
      <c r="A27" s="63"/>
      <c r="B27" s="716">
        <v>14</v>
      </c>
      <c r="C27" s="251" t="s">
        <v>733</v>
      </c>
      <c r="D27" s="472">
        <v>3</v>
      </c>
      <c r="E27" s="468" t="s">
        <v>342</v>
      </c>
      <c r="F27" s="687">
        <v>175</v>
      </c>
      <c r="G27" s="688">
        <v>0</v>
      </c>
      <c r="H27" s="688">
        <v>192</v>
      </c>
      <c r="I27" s="689">
        <f>ROUND(+H27*1.26,0)</f>
        <v>242</v>
      </c>
      <c r="J27" s="690">
        <v>260</v>
      </c>
      <c r="K27" s="62"/>
      <c r="L27" s="45"/>
      <c r="M27" s="45"/>
      <c r="N27" s="45"/>
      <c r="O27" s="45"/>
      <c r="P27" s="45"/>
      <c r="Q27" s="45"/>
      <c r="R27" s="45"/>
      <c r="S27" s="45"/>
    </row>
    <row r="28" spans="1:19" x14ac:dyDescent="0.25">
      <c r="A28" s="63"/>
      <c r="B28" s="716">
        <v>15</v>
      </c>
      <c r="C28" s="251" t="s">
        <v>734</v>
      </c>
      <c r="D28" s="472">
        <v>4</v>
      </c>
      <c r="E28" s="468" t="s">
        <v>342</v>
      </c>
      <c r="F28" s="687">
        <f t="shared" ref="F28" si="0">ROUND(G28*0.95,0)</f>
        <v>314</v>
      </c>
      <c r="G28" s="688">
        <v>330</v>
      </c>
      <c r="H28" s="688">
        <v>342</v>
      </c>
      <c r="I28" s="689">
        <f>ROUND(+H28*1.26,0)</f>
        <v>431</v>
      </c>
      <c r="J28" s="690">
        <v>468</v>
      </c>
      <c r="K28" s="62"/>
      <c r="L28" s="45"/>
      <c r="M28" s="45"/>
      <c r="N28" s="45"/>
      <c r="O28" s="45"/>
      <c r="P28" s="45"/>
      <c r="Q28" s="45"/>
      <c r="R28" s="45"/>
    </row>
    <row r="29" spans="1:19" x14ac:dyDescent="0.25">
      <c r="A29" s="63"/>
      <c r="B29" s="716">
        <v>16</v>
      </c>
      <c r="C29" s="251" t="s">
        <v>735</v>
      </c>
      <c r="D29" s="472">
        <v>4</v>
      </c>
      <c r="E29" s="468" t="s">
        <v>342</v>
      </c>
      <c r="F29" s="687">
        <f t="shared" ref="F29:F30" si="1">ROUND(G29*0.95,0)</f>
        <v>251</v>
      </c>
      <c r="G29" s="688">
        <v>264</v>
      </c>
      <c r="H29" s="688">
        <v>275</v>
      </c>
      <c r="I29" s="689">
        <v>347</v>
      </c>
      <c r="J29" s="690">
        <v>376</v>
      </c>
      <c r="K29" s="62"/>
      <c r="L29" s="45"/>
      <c r="M29" s="45"/>
      <c r="N29" s="45"/>
      <c r="O29" s="45"/>
      <c r="P29" s="45"/>
      <c r="Q29" s="45"/>
      <c r="R29" s="45"/>
      <c r="S29" s="45"/>
    </row>
    <row r="30" spans="1:19" x14ac:dyDescent="0.25">
      <c r="A30" s="63"/>
      <c r="B30" s="716">
        <v>17</v>
      </c>
      <c r="C30" s="251" t="s">
        <v>736</v>
      </c>
      <c r="D30" s="472">
        <v>4</v>
      </c>
      <c r="E30" s="468" t="s">
        <v>342</v>
      </c>
      <c r="F30" s="687">
        <f t="shared" si="1"/>
        <v>277</v>
      </c>
      <c r="G30" s="688">
        <v>292</v>
      </c>
      <c r="H30" s="688">
        <v>306</v>
      </c>
      <c r="I30" s="689">
        <v>385</v>
      </c>
      <c r="J30" s="690">
        <v>415</v>
      </c>
      <c r="K30" s="62"/>
      <c r="L30" s="45"/>
      <c r="M30" s="45"/>
      <c r="N30" s="45"/>
      <c r="O30" s="45"/>
      <c r="P30" s="45"/>
      <c r="Q30" s="45"/>
      <c r="R30" s="45"/>
    </row>
    <row r="31" spans="1:19" ht="24" customHeight="1" x14ac:dyDescent="0.25">
      <c r="A31" s="63"/>
      <c r="B31" s="716">
        <v>18</v>
      </c>
      <c r="C31" s="251" t="s">
        <v>358</v>
      </c>
      <c r="D31" s="472"/>
      <c r="E31" s="468" t="s">
        <v>3</v>
      </c>
      <c r="F31" s="1406">
        <v>54</v>
      </c>
      <c r="G31" s="1407"/>
      <c r="H31" s="1407"/>
      <c r="I31" s="1407"/>
      <c r="J31" s="1408"/>
      <c r="K31" s="62"/>
      <c r="L31" s="45"/>
      <c r="M31" s="45"/>
      <c r="N31" s="45"/>
      <c r="O31" s="45"/>
      <c r="P31" s="45"/>
      <c r="Q31" s="45"/>
      <c r="R31" s="45"/>
    </row>
    <row r="32" spans="1:19" ht="15" customHeight="1" x14ac:dyDescent="0.25">
      <c r="A32" s="63"/>
      <c r="B32" s="716">
        <v>19</v>
      </c>
      <c r="C32" s="251" t="s">
        <v>357</v>
      </c>
      <c r="D32" s="472"/>
      <c r="E32" s="468" t="s">
        <v>3</v>
      </c>
      <c r="F32" s="1406">
        <v>43</v>
      </c>
      <c r="G32" s="1407"/>
      <c r="H32" s="1407"/>
      <c r="I32" s="1407"/>
      <c r="J32" s="1408"/>
      <c r="K32" s="62"/>
    </row>
    <row r="33" spans="1:11" ht="15" customHeight="1" x14ac:dyDescent="0.25">
      <c r="A33" s="63"/>
      <c r="B33" s="716">
        <v>20</v>
      </c>
      <c r="C33" s="251" t="s">
        <v>279</v>
      </c>
      <c r="D33" s="472"/>
      <c r="E33" s="468" t="s">
        <v>3</v>
      </c>
      <c r="F33" s="1406">
        <v>6</v>
      </c>
      <c r="G33" s="1407"/>
      <c r="H33" s="1407"/>
      <c r="I33" s="1407"/>
      <c r="J33" s="1408"/>
      <c r="K33" s="62"/>
    </row>
    <row r="34" spans="1:11" ht="15" customHeight="1" x14ac:dyDescent="0.25">
      <c r="A34" s="63"/>
      <c r="B34" s="716">
        <v>21</v>
      </c>
      <c r="C34" s="251" t="s">
        <v>280</v>
      </c>
      <c r="D34" s="472"/>
      <c r="E34" s="468" t="s">
        <v>3</v>
      </c>
      <c r="F34" s="1406">
        <v>6</v>
      </c>
      <c r="G34" s="1407"/>
      <c r="H34" s="1407"/>
      <c r="I34" s="1407"/>
      <c r="J34" s="1408"/>
      <c r="K34" s="62"/>
    </row>
    <row r="35" spans="1:11" ht="15" customHeight="1" x14ac:dyDescent="0.25">
      <c r="A35" s="63"/>
      <c r="B35" s="716">
        <v>22</v>
      </c>
      <c r="C35" s="251" t="s">
        <v>359</v>
      </c>
      <c r="D35" s="472"/>
      <c r="E35" s="468" t="s">
        <v>3</v>
      </c>
      <c r="F35" s="1406">
        <v>51</v>
      </c>
      <c r="G35" s="1407"/>
      <c r="H35" s="1407"/>
      <c r="I35" s="1407"/>
      <c r="J35" s="1408"/>
      <c r="K35" s="62"/>
    </row>
    <row r="36" spans="1:11" ht="15" customHeight="1" x14ac:dyDescent="0.25">
      <c r="A36" s="63"/>
      <c r="B36" s="716">
        <v>23</v>
      </c>
      <c r="C36" s="251" t="s">
        <v>281</v>
      </c>
      <c r="D36" s="472"/>
      <c r="E36" s="468" t="s">
        <v>3</v>
      </c>
      <c r="F36" s="1406">
        <v>25</v>
      </c>
      <c r="G36" s="1407"/>
      <c r="H36" s="1407"/>
      <c r="I36" s="1407"/>
      <c r="J36" s="1408"/>
      <c r="K36" s="62"/>
    </row>
    <row r="37" spans="1:11" ht="15" customHeight="1" x14ac:dyDescent="0.25">
      <c r="A37" s="63"/>
      <c r="B37" s="716">
        <v>24</v>
      </c>
      <c r="C37" s="251" t="s">
        <v>391</v>
      </c>
      <c r="D37" s="472"/>
      <c r="E37" s="468" t="s">
        <v>3</v>
      </c>
      <c r="F37" s="1406">
        <v>0.96</v>
      </c>
      <c r="G37" s="1407"/>
      <c r="H37" s="1407"/>
      <c r="I37" s="1407"/>
      <c r="J37" s="1408"/>
      <c r="K37" s="62"/>
    </row>
    <row r="38" spans="1:11" ht="15" customHeight="1" x14ac:dyDescent="0.25">
      <c r="A38" s="63"/>
      <c r="B38" s="716">
        <v>25</v>
      </c>
      <c r="C38" s="251" t="s">
        <v>511</v>
      </c>
      <c r="D38" s="472"/>
      <c r="E38" s="468" t="s">
        <v>3</v>
      </c>
      <c r="F38" s="1406">
        <v>1.6</v>
      </c>
      <c r="G38" s="1407"/>
      <c r="H38" s="1407"/>
      <c r="I38" s="1407"/>
      <c r="J38" s="1408"/>
      <c r="K38" s="62"/>
    </row>
    <row r="39" spans="1:11" ht="15" customHeight="1" x14ac:dyDescent="0.25">
      <c r="A39" s="63"/>
      <c r="B39" s="716">
        <v>26</v>
      </c>
      <c r="C39" s="251" t="s">
        <v>392</v>
      </c>
      <c r="D39" s="472"/>
      <c r="E39" s="468" t="s">
        <v>3</v>
      </c>
      <c r="F39" s="1406">
        <v>13</v>
      </c>
      <c r="G39" s="1407"/>
      <c r="H39" s="1407"/>
      <c r="I39" s="1407"/>
      <c r="J39" s="1408"/>
      <c r="K39" s="62"/>
    </row>
    <row r="40" spans="1:11" ht="15" customHeight="1" x14ac:dyDescent="0.25">
      <c r="A40" s="63"/>
      <c r="B40" s="716">
        <v>27</v>
      </c>
      <c r="C40" s="251" t="s">
        <v>355</v>
      </c>
      <c r="D40" s="472"/>
      <c r="E40" s="468" t="s">
        <v>3</v>
      </c>
      <c r="F40" s="1406">
        <v>80</v>
      </c>
      <c r="G40" s="1407"/>
      <c r="H40" s="1407"/>
      <c r="I40" s="1407"/>
      <c r="J40" s="1408"/>
      <c r="K40" s="62"/>
    </row>
    <row r="41" spans="1:11" ht="15" customHeight="1" x14ac:dyDescent="0.25">
      <c r="A41" s="63"/>
      <c r="B41" s="716">
        <v>28</v>
      </c>
      <c r="C41" s="251" t="s">
        <v>356</v>
      </c>
      <c r="D41" s="472"/>
      <c r="E41" s="468" t="s">
        <v>3</v>
      </c>
      <c r="F41" s="1406">
        <v>109</v>
      </c>
      <c r="G41" s="1407"/>
      <c r="H41" s="1407"/>
      <c r="I41" s="1407"/>
      <c r="J41" s="1408"/>
      <c r="K41" s="62"/>
    </row>
    <row r="42" spans="1:11" x14ac:dyDescent="0.25">
      <c r="A42" s="63"/>
      <c r="B42" s="1418" t="s">
        <v>401</v>
      </c>
      <c r="C42" s="1419"/>
      <c r="D42" s="475"/>
      <c r="E42" s="470"/>
      <c r="F42" s="1421"/>
      <c r="G42" s="1422"/>
      <c r="H42" s="1422"/>
      <c r="I42" s="1422"/>
      <c r="J42" s="1423"/>
      <c r="K42" s="62"/>
    </row>
    <row r="43" spans="1:11" x14ac:dyDescent="0.25">
      <c r="A43" s="63"/>
      <c r="B43" s="199">
        <v>1</v>
      </c>
      <c r="C43" s="201" t="s">
        <v>402</v>
      </c>
      <c r="D43" s="476">
        <v>3</v>
      </c>
      <c r="E43" s="468" t="s">
        <v>342</v>
      </c>
      <c r="F43" s="687">
        <f t="shared" ref="F43:F56" si="2">ROUND(G43*0.95,0)</f>
        <v>343</v>
      </c>
      <c r="G43" s="688">
        <v>361</v>
      </c>
      <c r="H43" s="689">
        <v>372</v>
      </c>
      <c r="I43" s="689">
        <f>ROUND(+H43*1.26,0)</f>
        <v>469</v>
      </c>
      <c r="J43" s="690">
        <v>641</v>
      </c>
      <c r="K43" s="62"/>
    </row>
    <row r="44" spans="1:11" x14ac:dyDescent="0.25">
      <c r="A44" s="63"/>
      <c r="B44" s="199">
        <v>2</v>
      </c>
      <c r="C44" s="201" t="s">
        <v>403</v>
      </c>
      <c r="D44" s="476">
        <v>3</v>
      </c>
      <c r="E44" s="468" t="s">
        <v>342</v>
      </c>
      <c r="F44" s="687">
        <f t="shared" si="2"/>
        <v>406</v>
      </c>
      <c r="G44" s="688">
        <v>427</v>
      </c>
      <c r="H44" s="689">
        <v>440</v>
      </c>
      <c r="I44" s="689">
        <f t="shared" ref="I44:I56" si="3">ROUND(+H44*1.26,0)</f>
        <v>554</v>
      </c>
      <c r="J44" s="690">
        <v>759</v>
      </c>
      <c r="K44" s="62"/>
    </row>
    <row r="45" spans="1:11" x14ac:dyDescent="0.25">
      <c r="A45" s="63"/>
      <c r="B45" s="199">
        <v>3</v>
      </c>
      <c r="C45" s="201" t="s">
        <v>404</v>
      </c>
      <c r="D45" s="476">
        <v>3</v>
      </c>
      <c r="E45" s="468" t="s">
        <v>342</v>
      </c>
      <c r="F45" s="687">
        <f t="shared" si="2"/>
        <v>386</v>
      </c>
      <c r="G45" s="688">
        <v>406</v>
      </c>
      <c r="H45" s="689">
        <v>418</v>
      </c>
      <c r="I45" s="689">
        <f>ROUND(+H45*1.26,0)</f>
        <v>527</v>
      </c>
      <c r="J45" s="690">
        <v>689</v>
      </c>
      <c r="K45" s="62"/>
    </row>
    <row r="46" spans="1:11" x14ac:dyDescent="0.25">
      <c r="A46" s="63"/>
      <c r="B46" s="199">
        <v>4</v>
      </c>
      <c r="C46" s="201" t="s">
        <v>405</v>
      </c>
      <c r="D46" s="476">
        <v>3</v>
      </c>
      <c r="E46" s="468" t="s">
        <v>342</v>
      </c>
      <c r="F46" s="687">
        <f>ROUND(G46*0.95,0)</f>
        <v>430</v>
      </c>
      <c r="G46" s="688">
        <v>453</v>
      </c>
      <c r="H46" s="689">
        <v>464</v>
      </c>
      <c r="I46" s="689">
        <f t="shared" si="3"/>
        <v>585</v>
      </c>
      <c r="J46" s="690">
        <v>803</v>
      </c>
      <c r="K46" s="62"/>
    </row>
    <row r="47" spans="1:11" x14ac:dyDescent="0.25">
      <c r="A47" s="63"/>
      <c r="B47" s="199">
        <v>5</v>
      </c>
      <c r="C47" s="201" t="s">
        <v>737</v>
      </c>
      <c r="D47" s="476">
        <v>4</v>
      </c>
      <c r="E47" s="468" t="s">
        <v>342</v>
      </c>
      <c r="F47" s="687">
        <f t="shared" si="2"/>
        <v>266</v>
      </c>
      <c r="G47" s="688">
        <v>280</v>
      </c>
      <c r="H47" s="689">
        <v>288</v>
      </c>
      <c r="I47" s="689">
        <f t="shared" si="3"/>
        <v>363</v>
      </c>
      <c r="J47" s="690">
        <v>415</v>
      </c>
      <c r="K47" s="62"/>
    </row>
    <row r="48" spans="1:11" x14ac:dyDescent="0.25">
      <c r="A48" s="63"/>
      <c r="B48" s="199">
        <v>6</v>
      </c>
      <c r="C48" s="201" t="s">
        <v>738</v>
      </c>
      <c r="D48" s="476">
        <v>4</v>
      </c>
      <c r="E48" s="468" t="s">
        <v>342</v>
      </c>
      <c r="F48" s="687">
        <f t="shared" si="2"/>
        <v>298</v>
      </c>
      <c r="G48" s="688">
        <v>314</v>
      </c>
      <c r="H48" s="689">
        <v>324</v>
      </c>
      <c r="I48" s="689">
        <f t="shared" si="3"/>
        <v>408</v>
      </c>
      <c r="J48" s="690">
        <v>468</v>
      </c>
      <c r="K48" s="62"/>
    </row>
    <row r="49" spans="1:15" x14ac:dyDescent="0.25">
      <c r="A49" s="63"/>
      <c r="B49" s="199">
        <v>7</v>
      </c>
      <c r="C49" s="201" t="s">
        <v>739</v>
      </c>
      <c r="D49" s="476">
        <v>4</v>
      </c>
      <c r="E49" s="468" t="s">
        <v>342</v>
      </c>
      <c r="F49" s="687">
        <v>281</v>
      </c>
      <c r="G49" s="688">
        <f>F49/0.95</f>
        <v>295.78947368421052</v>
      </c>
      <c r="H49" s="689">
        <v>307</v>
      </c>
      <c r="I49" s="689">
        <f t="shared" si="3"/>
        <v>387</v>
      </c>
      <c r="J49" s="690">
        <v>442</v>
      </c>
      <c r="K49" s="62"/>
    </row>
    <row r="50" spans="1:15" x14ac:dyDescent="0.25">
      <c r="A50" s="63"/>
      <c r="B50" s="199">
        <v>8</v>
      </c>
      <c r="C50" s="201" t="s">
        <v>740</v>
      </c>
      <c r="D50" s="476">
        <v>4</v>
      </c>
      <c r="E50" s="468" t="s">
        <v>342</v>
      </c>
      <c r="F50" s="687">
        <f t="shared" si="2"/>
        <v>281</v>
      </c>
      <c r="G50" s="688">
        <v>296</v>
      </c>
      <c r="H50" s="689">
        <v>307</v>
      </c>
      <c r="I50" s="689">
        <f t="shared" si="3"/>
        <v>387</v>
      </c>
      <c r="J50" s="690">
        <f>J49</f>
        <v>442</v>
      </c>
      <c r="K50" s="62"/>
    </row>
    <row r="51" spans="1:15" x14ac:dyDescent="0.25">
      <c r="A51" s="63"/>
      <c r="B51" s="199">
        <v>9</v>
      </c>
      <c r="C51" s="201" t="s">
        <v>508</v>
      </c>
      <c r="D51" s="476">
        <v>4</v>
      </c>
      <c r="E51" s="468" t="s">
        <v>342</v>
      </c>
      <c r="F51" s="687">
        <f t="shared" si="2"/>
        <v>200</v>
      </c>
      <c r="G51" s="688">
        <v>210</v>
      </c>
      <c r="H51" s="689">
        <v>216</v>
      </c>
      <c r="I51" s="689">
        <f t="shared" si="3"/>
        <v>272</v>
      </c>
      <c r="J51" s="690">
        <v>312</v>
      </c>
      <c r="K51" s="62"/>
    </row>
    <row r="52" spans="1:15" x14ac:dyDescent="0.25">
      <c r="A52" s="63"/>
      <c r="B52" s="712">
        <v>10</v>
      </c>
      <c r="C52" s="201" t="s">
        <v>406</v>
      </c>
      <c r="D52" s="476">
        <v>4</v>
      </c>
      <c r="E52" s="468" t="s">
        <v>342</v>
      </c>
      <c r="F52" s="687">
        <f>ROUND(G52*0.95,0)</f>
        <v>426</v>
      </c>
      <c r="G52" s="688">
        <v>448</v>
      </c>
      <c r="H52" s="689">
        <v>462</v>
      </c>
      <c r="I52" s="689">
        <f>ROUND(+H52*1.26,0)</f>
        <v>582</v>
      </c>
      <c r="J52" s="690">
        <v>668</v>
      </c>
      <c r="K52" s="62"/>
    </row>
    <row r="53" spans="1:15" x14ac:dyDescent="0.25">
      <c r="A53" s="63"/>
      <c r="B53" s="199">
        <v>11</v>
      </c>
      <c r="C53" s="201" t="s">
        <v>824</v>
      </c>
      <c r="D53" s="476">
        <v>4</v>
      </c>
      <c r="E53" s="468" t="s">
        <v>342</v>
      </c>
      <c r="F53" s="687">
        <v>166</v>
      </c>
      <c r="G53" s="688">
        <v>175</v>
      </c>
      <c r="H53" s="689">
        <v>181</v>
      </c>
      <c r="I53" s="689">
        <f>ROUND(+H53*1.26,0)</f>
        <v>228</v>
      </c>
      <c r="J53" s="690">
        <v>260</v>
      </c>
      <c r="K53" s="62"/>
    </row>
    <row r="54" spans="1:15" x14ac:dyDescent="0.25">
      <c r="A54" s="63"/>
      <c r="B54" s="199">
        <v>12</v>
      </c>
      <c r="C54" s="201" t="s">
        <v>825</v>
      </c>
      <c r="D54" s="476">
        <v>4</v>
      </c>
      <c r="E54" s="468" t="s">
        <v>342</v>
      </c>
      <c r="F54" s="687">
        <v>199</v>
      </c>
      <c r="G54" s="688">
        <v>210</v>
      </c>
      <c r="H54" s="689">
        <v>216</v>
      </c>
      <c r="I54" s="689">
        <f t="shared" si="3"/>
        <v>272</v>
      </c>
      <c r="J54" s="690">
        <v>312</v>
      </c>
      <c r="K54" s="62"/>
    </row>
    <row r="55" spans="1:15" x14ac:dyDescent="0.25">
      <c r="A55" s="63"/>
      <c r="B55" s="199">
        <v>13</v>
      </c>
      <c r="C55" s="201" t="s">
        <v>826</v>
      </c>
      <c r="D55" s="476">
        <v>4</v>
      </c>
      <c r="E55" s="468" t="s">
        <v>342</v>
      </c>
      <c r="F55" s="687">
        <f t="shared" si="2"/>
        <v>256</v>
      </c>
      <c r="G55" s="688">
        <v>269</v>
      </c>
      <c r="H55" s="689">
        <v>277</v>
      </c>
      <c r="I55" s="689">
        <f>ROUND(+H55*1.26,0)</f>
        <v>349</v>
      </c>
      <c r="J55" s="690">
        <v>399</v>
      </c>
      <c r="K55" s="62"/>
    </row>
    <row r="56" spans="1:15" ht="15.75" thickBot="1" x14ac:dyDescent="0.3">
      <c r="A56" s="63"/>
      <c r="B56" s="200">
        <v>14</v>
      </c>
      <c r="C56" s="202" t="s">
        <v>827</v>
      </c>
      <c r="D56" s="477">
        <v>4</v>
      </c>
      <c r="E56" s="471" t="s">
        <v>342</v>
      </c>
      <c r="F56" s="691">
        <f t="shared" si="2"/>
        <v>322</v>
      </c>
      <c r="G56" s="692">
        <v>339</v>
      </c>
      <c r="H56" s="693">
        <v>349</v>
      </c>
      <c r="I56" s="693">
        <f t="shared" si="3"/>
        <v>440</v>
      </c>
      <c r="J56" s="694">
        <v>504</v>
      </c>
      <c r="K56" s="62"/>
    </row>
    <row r="57" spans="1:15" x14ac:dyDescent="0.25">
      <c r="A57" s="63"/>
      <c r="B57" s="67"/>
      <c r="C57" s="249"/>
      <c r="D57" s="478"/>
      <c r="E57" s="67"/>
      <c r="F57" s="597"/>
      <c r="G57" s="597"/>
      <c r="H57" s="597"/>
      <c r="I57" s="597"/>
      <c r="J57" s="597"/>
      <c r="K57" s="62"/>
    </row>
    <row r="58" spans="1:15" ht="15.75" x14ac:dyDescent="0.25">
      <c r="A58" s="20"/>
      <c r="B58" s="485" t="s">
        <v>745</v>
      </c>
      <c r="C58" s="370"/>
      <c r="D58" s="371"/>
      <c r="E58"/>
      <c r="F58" s="486">
        <v>82</v>
      </c>
      <c r="G58" s="486"/>
      <c r="H58" s="281"/>
      <c r="I58" s="281"/>
      <c r="J58" s="281"/>
      <c r="K58" s="281"/>
    </row>
    <row r="59" spans="1:15" x14ac:dyDescent="0.25">
      <c r="A59" s="63"/>
      <c r="B59" s="1442" t="s">
        <v>282</v>
      </c>
      <c r="C59" s="1442"/>
      <c r="D59" s="1442"/>
      <c r="E59" s="1442"/>
      <c r="F59" s="1442"/>
      <c r="G59" s="1442"/>
      <c r="H59" s="1442"/>
      <c r="I59" s="1442"/>
      <c r="J59" s="1442"/>
      <c r="K59" s="62"/>
    </row>
    <row r="60" spans="1:15" s="708" customFormat="1" ht="15" customHeight="1" x14ac:dyDescent="0.25">
      <c r="A60" s="707"/>
      <c r="B60" s="797" t="s">
        <v>821</v>
      </c>
      <c r="C60" s="797"/>
      <c r="D60" s="797"/>
      <c r="E60" s="797"/>
      <c r="F60" s="797"/>
      <c r="G60" s="797"/>
      <c r="H60" s="797"/>
      <c r="I60" s="798"/>
      <c r="J60" s="436"/>
      <c r="K60" s="436"/>
      <c r="L60" s="25"/>
      <c r="M60" s="25"/>
      <c r="N60" s="25"/>
      <c r="O60" s="78"/>
    </row>
    <row r="61" spans="1:15" ht="14.25" customHeight="1" x14ac:dyDescent="0.25">
      <c r="A61" s="20"/>
      <c r="B61" s="1424" t="s">
        <v>892</v>
      </c>
      <c r="C61" s="1424"/>
      <c r="D61" s="1424"/>
      <c r="E61" s="1424"/>
      <c r="F61" s="1424"/>
      <c r="G61" s="1424"/>
      <c r="H61" s="1424"/>
      <c r="I61" s="1424"/>
      <c r="J61" s="1424"/>
      <c r="K61" s="20"/>
    </row>
    <row r="62" spans="1:15" ht="41.25" customHeight="1" x14ac:dyDescent="0.25">
      <c r="A62" s="20"/>
      <c r="B62" s="1424" t="s">
        <v>643</v>
      </c>
      <c r="C62" s="1424"/>
      <c r="D62" s="1424"/>
      <c r="E62" s="1424"/>
      <c r="F62" s="1424"/>
      <c r="G62" s="1424"/>
      <c r="H62" s="1424"/>
      <c r="I62" s="1424"/>
      <c r="J62" s="1424"/>
      <c r="K62" s="20"/>
    </row>
    <row r="63" spans="1:15" ht="39.75" customHeight="1" x14ac:dyDescent="0.25">
      <c r="A63" s="20"/>
      <c r="B63" s="1424" t="s">
        <v>644</v>
      </c>
      <c r="C63" s="1424"/>
      <c r="D63" s="1424"/>
      <c r="E63" s="1424"/>
      <c r="F63" s="1424"/>
      <c r="G63" s="1424"/>
      <c r="H63" s="1424"/>
      <c r="I63" s="1424"/>
      <c r="J63" s="1424"/>
      <c r="K63" s="20"/>
    </row>
    <row r="64" spans="1:15" ht="27.75" customHeight="1" x14ac:dyDescent="0.25">
      <c r="A64" s="20"/>
      <c r="B64" s="1420" t="s">
        <v>741</v>
      </c>
      <c r="C64" s="1420"/>
      <c r="D64" s="1420"/>
      <c r="E64" s="1420"/>
      <c r="F64" s="1420"/>
      <c r="G64" s="1420"/>
      <c r="H64" s="1420"/>
      <c r="I64" s="1420"/>
      <c r="J64" s="1420"/>
      <c r="K64" s="20"/>
    </row>
    <row r="65" spans="1:11" x14ac:dyDescent="0.25">
      <c r="A65" s="20"/>
      <c r="B65" s="1420" t="s">
        <v>834</v>
      </c>
      <c r="C65" s="1420"/>
      <c r="D65" s="1420"/>
      <c r="E65" s="1420"/>
      <c r="F65" s="1420"/>
      <c r="G65" s="1420"/>
      <c r="H65" s="1420"/>
      <c r="I65" s="1420"/>
      <c r="J65" s="1420"/>
      <c r="K65" s="20"/>
    </row>
    <row r="66" spans="1:11" ht="29.25" customHeight="1" x14ac:dyDescent="0.25">
      <c r="A66" s="20"/>
      <c r="B66" s="1420" t="s">
        <v>742</v>
      </c>
      <c r="C66" s="1420"/>
      <c r="D66" s="1420"/>
      <c r="E66" s="1420"/>
      <c r="F66" s="1420"/>
      <c r="G66" s="1420"/>
      <c r="H66" s="1420"/>
      <c r="I66" s="1420"/>
      <c r="J66" s="1420"/>
      <c r="K66" s="20"/>
    </row>
    <row r="67" spans="1:11" ht="14.25" customHeight="1" x14ac:dyDescent="0.25">
      <c r="A67" s="20"/>
      <c r="B67" s="1420" t="s">
        <v>743</v>
      </c>
      <c r="C67" s="1420"/>
      <c r="D67" s="1420"/>
      <c r="E67" s="1420"/>
      <c r="F67" s="1420"/>
      <c r="G67" s="1420"/>
      <c r="H67" s="1420"/>
      <c r="I67" s="1420"/>
      <c r="J67" s="1420"/>
      <c r="K67" s="20"/>
    </row>
    <row r="68" spans="1:11" x14ac:dyDescent="0.25">
      <c r="A68" s="20"/>
      <c r="B68" s="1420" t="s">
        <v>684</v>
      </c>
      <c r="C68" s="1420"/>
      <c r="D68" s="1420"/>
      <c r="E68" s="1420"/>
      <c r="F68" s="1420"/>
      <c r="G68" s="1420"/>
      <c r="H68" s="1420"/>
      <c r="I68" s="1420"/>
      <c r="J68" s="1420"/>
      <c r="K68" s="20"/>
    </row>
  </sheetData>
  <sortState ref="H8:H12">
    <sortCondition ref="H8"/>
  </sortState>
  <mergeCells count="41">
    <mergeCell ref="B63:J63"/>
    <mergeCell ref="B64:J64"/>
    <mergeCell ref="B65:J65"/>
    <mergeCell ref="B66:J66"/>
    <mergeCell ref="B59:J59"/>
    <mergeCell ref="B61:J61"/>
    <mergeCell ref="B3:E3"/>
    <mergeCell ref="B5:B13"/>
    <mergeCell ref="C5:C13"/>
    <mergeCell ref="E5:E13"/>
    <mergeCell ref="B14:C14"/>
    <mergeCell ref="D5:D13"/>
    <mergeCell ref="B68:J68"/>
    <mergeCell ref="F40:J40"/>
    <mergeCell ref="F41:J41"/>
    <mergeCell ref="F42:J42"/>
    <mergeCell ref="F15:J15"/>
    <mergeCell ref="F16:J16"/>
    <mergeCell ref="F17:J17"/>
    <mergeCell ref="F18:J18"/>
    <mergeCell ref="F19:J19"/>
    <mergeCell ref="F21:J21"/>
    <mergeCell ref="F22:J22"/>
    <mergeCell ref="F23:J23"/>
    <mergeCell ref="F24:J24"/>
    <mergeCell ref="B67:J67"/>
    <mergeCell ref="B62:J62"/>
    <mergeCell ref="F25:J25"/>
    <mergeCell ref="F35:J35"/>
    <mergeCell ref="F5:J6"/>
    <mergeCell ref="F14:J14"/>
    <mergeCell ref="B42:C42"/>
    <mergeCell ref="F31:J31"/>
    <mergeCell ref="F32:J32"/>
    <mergeCell ref="F33:J33"/>
    <mergeCell ref="F34:J34"/>
    <mergeCell ref="F36:J36"/>
    <mergeCell ref="F37:J37"/>
    <mergeCell ref="F38:J38"/>
    <mergeCell ref="F39:J39"/>
    <mergeCell ref="F20:J20"/>
  </mergeCells>
  <hyperlinks>
    <hyperlink ref="J2" location="СОДЕРЖАНИЕ!A1" display="Назад в СОДЕРЖАНИЕ "/>
    <hyperlink ref="B60:L60" location="'Матрица цветов (18)'!A1" display="Сроки поставки смотрите на листе Матрица цветов (19)"/>
  </hyperlinks>
  <pageMargins left="0.23622047244094491" right="0.23622047244094491" top="0.74803149606299213" bottom="0.74803149606299213" header="0.31496062992125984" footer="0.31496062992125984"/>
  <pageSetup paperSize="9" scale="37" orientation="portrait" r:id="rId1"/>
  <headerFooter>
    <oddFooter>Страница &amp;P</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pageSetUpPr fitToPage="1"/>
  </sheetPr>
  <dimension ref="A1:G12"/>
  <sheetViews>
    <sheetView showGridLines="0" zoomScale="120" zoomScaleNormal="120" zoomScaleSheetLayoutView="100" workbookViewId="0">
      <selection activeCell="E6" sqref="E6"/>
    </sheetView>
  </sheetViews>
  <sheetFormatPr defaultColWidth="8.7109375" defaultRowHeight="15" x14ac:dyDescent="0.25"/>
  <cols>
    <col min="1" max="1" width="2.7109375" style="25" customWidth="1"/>
    <col min="2" max="2" width="6.5703125" style="25" customWidth="1"/>
    <col min="3" max="3" width="105.5703125" style="25" customWidth="1"/>
    <col min="4" max="4" width="7.7109375" style="25" customWidth="1"/>
    <col min="5" max="5" width="12.28515625" style="87" customWidth="1"/>
    <col min="6" max="6" width="3.42578125" style="25" customWidth="1"/>
    <col min="7" max="7" width="11.42578125" style="25" customWidth="1"/>
    <col min="8" max="16384" width="8.7109375" style="25"/>
  </cols>
  <sheetData>
    <row r="1" spans="1:7" x14ac:dyDescent="0.25">
      <c r="A1" s="20"/>
      <c r="B1" s="20"/>
      <c r="C1" s="20"/>
      <c r="D1" s="20"/>
      <c r="E1" s="487"/>
      <c r="F1" s="20"/>
    </row>
    <row r="2" spans="1:7" x14ac:dyDescent="0.25">
      <c r="A2" s="20"/>
      <c r="B2" s="23" t="s">
        <v>493</v>
      </c>
      <c r="C2" s="20"/>
      <c r="D2" s="20"/>
      <c r="E2" s="487"/>
      <c r="F2" s="20"/>
    </row>
    <row r="3" spans="1:7" x14ac:dyDescent="0.25">
      <c r="A3" s="20"/>
      <c r="B3" s="23"/>
      <c r="C3" s="20"/>
      <c r="D3" s="22" t="s">
        <v>191</v>
      </c>
      <c r="E3" s="487"/>
      <c r="F3" s="20"/>
    </row>
    <row r="4" spans="1:7" x14ac:dyDescent="0.25">
      <c r="A4" s="20"/>
      <c r="B4" s="23"/>
      <c r="C4" s="20"/>
      <c r="D4" s="21"/>
      <c r="E4" s="487"/>
      <c r="F4" s="20"/>
    </row>
    <row r="5" spans="1:7" x14ac:dyDescent="0.25">
      <c r="A5" s="20"/>
      <c r="B5" s="23"/>
      <c r="C5" s="20"/>
      <c r="D5" s="20"/>
      <c r="E5" s="674" t="s">
        <v>334</v>
      </c>
      <c r="F5" s="20"/>
    </row>
    <row r="6" spans="1:7" ht="15.75" thickBot="1" x14ac:dyDescent="0.3">
      <c r="A6" s="20"/>
      <c r="B6" s="20"/>
      <c r="C6" s="20"/>
      <c r="D6" s="20"/>
      <c r="E6" s="487"/>
      <c r="F6" s="20"/>
    </row>
    <row r="7" spans="1:7" ht="30" customHeight="1" x14ac:dyDescent="0.25">
      <c r="A7" s="20"/>
      <c r="B7" s="1236" t="s">
        <v>0</v>
      </c>
      <c r="C7" s="1444" t="s">
        <v>1</v>
      </c>
      <c r="D7" s="1445" t="s">
        <v>67</v>
      </c>
      <c r="E7" s="1231" t="s">
        <v>909</v>
      </c>
      <c r="F7" s="20"/>
    </row>
    <row r="8" spans="1:7" ht="30" customHeight="1" thickBot="1" x14ac:dyDescent="0.3">
      <c r="A8" s="20"/>
      <c r="B8" s="1443"/>
      <c r="C8" s="1139"/>
      <c r="D8" s="1446"/>
      <c r="E8" s="1448"/>
      <c r="F8" s="20"/>
    </row>
    <row r="9" spans="1:7" x14ac:dyDescent="0.25">
      <c r="A9" s="20"/>
      <c r="B9" s="414">
        <v>1</v>
      </c>
      <c r="C9" s="415" t="s">
        <v>744</v>
      </c>
      <c r="D9" s="480" t="s">
        <v>3</v>
      </c>
      <c r="E9" s="481">
        <v>5725</v>
      </c>
      <c r="F9" s="20"/>
      <c r="G9" s="36"/>
    </row>
    <row r="10" spans="1:7" ht="15.75" thickBot="1" x14ac:dyDescent="0.3">
      <c r="A10" s="20"/>
      <c r="B10" s="336">
        <v>2</v>
      </c>
      <c r="C10" s="337" t="s">
        <v>68</v>
      </c>
      <c r="D10" s="482" t="s">
        <v>3</v>
      </c>
      <c r="E10" s="483">
        <v>22691</v>
      </c>
      <c r="F10" s="20"/>
      <c r="G10" s="36"/>
    </row>
    <row r="11" spans="1:7" x14ac:dyDescent="0.25">
      <c r="A11" s="20"/>
      <c r="B11" s="20"/>
      <c r="C11" s="20"/>
      <c r="D11" s="20"/>
      <c r="E11" s="487"/>
      <c r="F11" s="20"/>
      <c r="G11" s="70"/>
    </row>
    <row r="12" spans="1:7" ht="28.15" customHeight="1" x14ac:dyDescent="0.25">
      <c r="A12" s="20"/>
      <c r="B12" s="1447" t="s">
        <v>131</v>
      </c>
      <c r="C12" s="1447"/>
      <c r="D12" s="1447"/>
      <c r="E12" s="1447"/>
      <c r="F12" s="20"/>
    </row>
  </sheetData>
  <mergeCells count="5">
    <mergeCell ref="B7:B8"/>
    <mergeCell ref="C7:C8"/>
    <mergeCell ref="D7:D8"/>
    <mergeCell ref="B12:E12"/>
    <mergeCell ref="E7:E8"/>
  </mergeCells>
  <hyperlinks>
    <hyperlink ref="D3" location="СОДЕРЖАНИЕ!A1" display="Назад в СОДЕРЖАНИЕ "/>
  </hyperlinks>
  <pageMargins left="0.23622047244094491" right="0.23622047244094491" top="0.35433070866141736" bottom="0.74803149606299213" header="0.11811023622047245" footer="0.11811023622047245"/>
  <pageSetup paperSize="9" scale="66" orientation="portrait" r:id="rId1"/>
  <headerFooter>
    <oddFooter>Страница &amp;P</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pageSetUpPr fitToPage="1"/>
  </sheetPr>
  <dimension ref="A1:G18"/>
  <sheetViews>
    <sheetView zoomScale="115" zoomScaleNormal="115" workbookViewId="0">
      <selection activeCell="E17" sqref="E17"/>
    </sheetView>
  </sheetViews>
  <sheetFormatPr defaultColWidth="8.7109375" defaultRowHeight="15" x14ac:dyDescent="0.25"/>
  <cols>
    <col min="1" max="1" width="2.7109375" style="25" customWidth="1"/>
    <col min="2" max="2" width="6.5703125" style="25" customWidth="1"/>
    <col min="3" max="3" width="99.140625" style="25" customWidth="1"/>
    <col min="4" max="4" width="7.7109375" style="25" customWidth="1"/>
    <col min="5" max="5" width="14.85546875" style="87" customWidth="1"/>
    <col min="6" max="6" width="3.42578125" style="25" customWidth="1"/>
    <col min="7" max="7" width="11.42578125" style="25" customWidth="1"/>
    <col min="8" max="16384" width="8.7109375" style="25"/>
  </cols>
  <sheetData>
    <row r="1" spans="1:7" x14ac:dyDescent="0.25">
      <c r="A1" s="20"/>
      <c r="B1" s="20"/>
      <c r="C1" s="20"/>
      <c r="D1" s="20"/>
      <c r="E1" s="487"/>
      <c r="F1" s="20"/>
    </row>
    <row r="2" spans="1:7" x14ac:dyDescent="0.25">
      <c r="A2" s="20"/>
      <c r="B2" s="23" t="s">
        <v>492</v>
      </c>
      <c r="C2" s="20"/>
      <c r="D2" s="20"/>
      <c r="E2" s="487"/>
      <c r="F2" s="20"/>
    </row>
    <row r="3" spans="1:7" x14ac:dyDescent="0.25">
      <c r="A3" s="20"/>
      <c r="B3" s="23"/>
      <c r="C3" s="20"/>
      <c r="D3" s="22" t="s">
        <v>191</v>
      </c>
      <c r="E3" s="487"/>
      <c r="F3" s="20"/>
    </row>
    <row r="4" spans="1:7" x14ac:dyDescent="0.25">
      <c r="A4" s="20"/>
      <c r="B4" s="23"/>
      <c r="C4" s="20"/>
      <c r="D4" s="21"/>
      <c r="E4" s="487"/>
      <c r="F4" s="20"/>
    </row>
    <row r="5" spans="1:7" x14ac:dyDescent="0.25">
      <c r="A5" s="20"/>
      <c r="B5" s="23"/>
      <c r="C5" s="20"/>
      <c r="D5" s="20"/>
      <c r="E5" s="674" t="s">
        <v>605</v>
      </c>
      <c r="F5" s="20"/>
    </row>
    <row r="6" spans="1:7" ht="15.75" thickBot="1" x14ac:dyDescent="0.3">
      <c r="A6" s="20"/>
      <c r="B6" s="20"/>
      <c r="C6" s="20"/>
      <c r="D6" s="20"/>
      <c r="E6" s="487"/>
      <c r="F6" s="20"/>
    </row>
    <row r="7" spans="1:7" x14ac:dyDescent="0.25">
      <c r="A7" s="20"/>
      <c r="B7" s="1236" t="s">
        <v>0</v>
      </c>
      <c r="C7" s="1449" t="s">
        <v>1</v>
      </c>
      <c r="D7" s="1445" t="s">
        <v>67</v>
      </c>
      <c r="E7" s="1231" t="s">
        <v>909</v>
      </c>
      <c r="F7" s="20"/>
    </row>
    <row r="8" spans="1:7" ht="30" customHeight="1" thickBot="1" x14ac:dyDescent="0.3">
      <c r="A8" s="20"/>
      <c r="B8" s="1443"/>
      <c r="C8" s="1450"/>
      <c r="D8" s="1446"/>
      <c r="E8" s="1232"/>
      <c r="F8" s="20"/>
    </row>
    <row r="9" spans="1:7" ht="15" customHeight="1" x14ac:dyDescent="0.25">
      <c r="A9" s="20"/>
      <c r="B9" s="1451" t="s">
        <v>495</v>
      </c>
      <c r="C9" s="1452"/>
      <c r="D9" s="1452"/>
      <c r="E9" s="1453"/>
      <c r="F9" s="20"/>
      <c r="G9" s="36"/>
    </row>
    <row r="10" spans="1:7" ht="22.5" x14ac:dyDescent="0.25">
      <c r="A10" s="20"/>
      <c r="B10" s="275">
        <v>1</v>
      </c>
      <c r="C10" s="195" t="s">
        <v>837</v>
      </c>
      <c r="D10" s="256" t="s">
        <v>3</v>
      </c>
      <c r="E10" s="276">
        <v>487</v>
      </c>
      <c r="F10" s="20"/>
      <c r="G10" s="36"/>
    </row>
    <row r="11" spans="1:7" x14ac:dyDescent="0.25">
      <c r="A11" s="20"/>
      <c r="B11" s="275">
        <v>2</v>
      </c>
      <c r="C11" s="205" t="s">
        <v>496</v>
      </c>
      <c r="D11" s="206" t="s">
        <v>3</v>
      </c>
      <c r="E11" s="276">
        <v>1184</v>
      </c>
      <c r="F11" s="20"/>
      <c r="G11" s="36"/>
    </row>
    <row r="12" spans="1:7" ht="15" customHeight="1" x14ac:dyDescent="0.25">
      <c r="A12" s="20"/>
      <c r="B12" s="1454" t="s">
        <v>497</v>
      </c>
      <c r="C12" s="1455"/>
      <c r="D12" s="1455"/>
      <c r="E12" s="1456"/>
      <c r="F12" s="20"/>
      <c r="G12" s="36"/>
    </row>
    <row r="13" spans="1:7" x14ac:dyDescent="0.25">
      <c r="A13" s="20"/>
      <c r="B13" s="275">
        <v>1</v>
      </c>
      <c r="C13" s="205" t="s">
        <v>750</v>
      </c>
      <c r="D13" s="206" t="s">
        <v>3</v>
      </c>
      <c r="E13" s="276">
        <v>885</v>
      </c>
      <c r="F13" s="20"/>
      <c r="G13" s="36"/>
    </row>
    <row r="14" spans="1:7" ht="15" customHeight="1" x14ac:dyDescent="0.25">
      <c r="A14" s="20"/>
      <c r="B14" s="1454" t="s">
        <v>498</v>
      </c>
      <c r="C14" s="1455"/>
      <c r="D14" s="1455"/>
      <c r="E14" s="1456"/>
      <c r="F14" s="20"/>
      <c r="G14" s="36"/>
    </row>
    <row r="15" spans="1:7" x14ac:dyDescent="0.25">
      <c r="A15" s="20"/>
      <c r="B15" s="824">
        <v>1</v>
      </c>
      <c r="C15" s="205" t="s">
        <v>24</v>
      </c>
      <c r="D15" s="206" t="s">
        <v>3</v>
      </c>
      <c r="E15" s="276">
        <v>12258</v>
      </c>
      <c r="F15" s="20"/>
      <c r="G15" s="36"/>
    </row>
    <row r="16" spans="1:7" ht="41.25" customHeight="1" thickBot="1" x14ac:dyDescent="0.3">
      <c r="A16" s="20"/>
      <c r="B16" s="277">
        <v>2</v>
      </c>
      <c r="C16" s="278" t="str">
        <f>+'AQUACLICK (8)'!C41</f>
        <v>Инструмент для подгибки карнизного свеса ИПС-490</v>
      </c>
      <c r="D16" s="279" t="s">
        <v>3</v>
      </c>
      <c r="E16" s="280">
        <f>+'AQUACLICK (8)'!G41</f>
        <v>3745</v>
      </c>
      <c r="F16" s="20"/>
      <c r="G16" s="36"/>
    </row>
    <row r="17" spans="1:7" x14ac:dyDescent="0.25">
      <c r="A17" s="20"/>
      <c r="B17" s="20"/>
      <c r="C17" s="20"/>
      <c r="D17" s="20"/>
      <c r="E17" s="487"/>
      <c r="F17" s="20"/>
      <c r="G17" s="70"/>
    </row>
    <row r="18" spans="1:7" ht="28.15" customHeight="1" x14ac:dyDescent="0.25">
      <c r="A18" s="20"/>
      <c r="B18" s="1447"/>
      <c r="C18" s="1447"/>
      <c r="D18" s="1447"/>
      <c r="E18" s="1447"/>
      <c r="F18" s="20"/>
    </row>
  </sheetData>
  <mergeCells count="8">
    <mergeCell ref="B18:E18"/>
    <mergeCell ref="B7:B8"/>
    <mergeCell ref="C7:C8"/>
    <mergeCell ref="D7:D8"/>
    <mergeCell ref="B9:E9"/>
    <mergeCell ref="B12:E12"/>
    <mergeCell ref="B14:E14"/>
    <mergeCell ref="E7:E8"/>
  </mergeCells>
  <hyperlinks>
    <hyperlink ref="D3" location="СОДЕРЖАНИЕ!A1" display="Назад в СОДЕРЖАНИЕ "/>
  </hyperlinks>
  <pageMargins left="0.70866141732283472" right="0.70866141732283472" top="0.74803149606299213" bottom="0.74803149606299213" header="0.31496062992125984" footer="0.31496062992125984"/>
  <pageSetup paperSize="9" scale="5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G27"/>
  <sheetViews>
    <sheetView zoomScaleNormal="100" workbookViewId="0">
      <selection activeCell="B26" sqref="B26"/>
    </sheetView>
  </sheetViews>
  <sheetFormatPr defaultColWidth="8.7109375" defaultRowHeight="15" x14ac:dyDescent="0.25"/>
  <cols>
    <col min="1" max="1" width="2.7109375" style="25" customWidth="1"/>
    <col min="2" max="2" width="6.5703125" style="25" customWidth="1"/>
    <col min="3" max="3" width="105.5703125" style="25" customWidth="1"/>
    <col min="4" max="4" width="7.7109375" style="25" customWidth="1"/>
    <col min="5" max="5" width="12.28515625" style="87" customWidth="1"/>
    <col min="6" max="6" width="3.42578125" style="25" customWidth="1"/>
    <col min="7" max="7" width="11.42578125" style="25" customWidth="1"/>
    <col min="8" max="16384" width="8.7109375" style="25"/>
  </cols>
  <sheetData>
    <row r="1" spans="1:7" x14ac:dyDescent="0.25">
      <c r="A1" s="20"/>
      <c r="B1" s="20"/>
      <c r="C1" s="20"/>
      <c r="D1" s="20"/>
      <c r="E1" s="487"/>
      <c r="F1" s="20"/>
    </row>
    <row r="2" spans="1:7" x14ac:dyDescent="0.25">
      <c r="A2" s="20"/>
      <c r="B2" s="23" t="s">
        <v>494</v>
      </c>
      <c r="C2" s="20"/>
      <c r="D2" s="20"/>
      <c r="E2" s="487"/>
      <c r="F2" s="20"/>
    </row>
    <row r="3" spans="1:7" x14ac:dyDescent="0.25">
      <c r="A3" s="20"/>
      <c r="B3" s="23"/>
      <c r="C3" s="20"/>
      <c r="D3" s="22" t="s">
        <v>191</v>
      </c>
      <c r="E3" s="487"/>
      <c r="F3" s="20"/>
    </row>
    <row r="4" spans="1:7" x14ac:dyDescent="0.25">
      <c r="A4" s="20"/>
      <c r="B4" s="23"/>
      <c r="C4" s="20"/>
      <c r="D4" s="21"/>
      <c r="E4" s="20"/>
      <c r="F4" s="20"/>
    </row>
    <row r="5" spans="1:7" x14ac:dyDescent="0.25">
      <c r="A5" s="20"/>
      <c r="B5" s="23"/>
      <c r="C5" s="20"/>
      <c r="D5" s="20"/>
      <c r="E5" s="674" t="s">
        <v>819</v>
      </c>
      <c r="F5" s="20"/>
    </row>
    <row r="6" spans="1:7" ht="15.75" thickBot="1" x14ac:dyDescent="0.3">
      <c r="A6" s="20"/>
      <c r="B6" s="20"/>
      <c r="C6" s="20"/>
      <c r="D6" s="20"/>
      <c r="E6" s="487"/>
      <c r="F6" s="20"/>
    </row>
    <row r="7" spans="1:7" x14ac:dyDescent="0.25">
      <c r="A7" s="20"/>
      <c r="B7" s="1236" t="s">
        <v>0</v>
      </c>
      <c r="C7" s="1449" t="s">
        <v>1</v>
      </c>
      <c r="D7" s="1445" t="s">
        <v>67</v>
      </c>
      <c r="E7" s="1231" t="s">
        <v>909</v>
      </c>
      <c r="F7" s="20"/>
    </row>
    <row r="8" spans="1:7" ht="30" customHeight="1" thickBot="1" x14ac:dyDescent="0.3">
      <c r="A8" s="20"/>
      <c r="B8" s="1238"/>
      <c r="C8" s="1228"/>
      <c r="D8" s="1457"/>
      <c r="E8" s="1458"/>
      <c r="F8" s="20"/>
    </row>
    <row r="9" spans="1:7" x14ac:dyDescent="0.25">
      <c r="A9" s="20"/>
      <c r="B9" s="192">
        <v>1</v>
      </c>
      <c r="C9" s="207" t="s">
        <v>69</v>
      </c>
      <c r="D9" s="329" t="s">
        <v>3</v>
      </c>
      <c r="E9" s="209">
        <v>7704</v>
      </c>
      <c r="F9" s="20"/>
      <c r="G9" s="36"/>
    </row>
    <row r="10" spans="1:7" x14ac:dyDescent="0.25">
      <c r="A10" s="20"/>
      <c r="B10" s="190">
        <v>2</v>
      </c>
      <c r="C10" s="167" t="s">
        <v>70</v>
      </c>
      <c r="D10" s="186" t="s">
        <v>3</v>
      </c>
      <c r="E10" s="198">
        <v>7020</v>
      </c>
      <c r="F10" s="20"/>
      <c r="G10" s="36"/>
    </row>
    <row r="11" spans="1:7" x14ac:dyDescent="0.25">
      <c r="A11" s="20"/>
      <c r="B11" s="190">
        <v>3</v>
      </c>
      <c r="C11" s="167" t="s">
        <v>747</v>
      </c>
      <c r="D11" s="186" t="s">
        <v>3</v>
      </c>
      <c r="E11" s="198">
        <v>5678</v>
      </c>
      <c r="F11" s="20"/>
      <c r="G11" s="36"/>
    </row>
    <row r="12" spans="1:7" x14ac:dyDescent="0.25">
      <c r="A12" s="20"/>
      <c r="B12" s="190">
        <v>4</v>
      </c>
      <c r="C12" s="187" t="s">
        <v>457</v>
      </c>
      <c r="D12" s="186" t="s">
        <v>3</v>
      </c>
      <c r="E12" s="318">
        <v>7637</v>
      </c>
      <c r="F12" s="20"/>
      <c r="G12" s="36"/>
    </row>
    <row r="13" spans="1:7" x14ac:dyDescent="0.25">
      <c r="A13" s="20"/>
      <c r="B13" s="190">
        <v>5</v>
      </c>
      <c r="C13" s="187" t="s">
        <v>456</v>
      </c>
      <c r="D13" s="186" t="s">
        <v>3</v>
      </c>
      <c r="E13" s="318">
        <v>6869</v>
      </c>
      <c r="F13" s="20"/>
      <c r="G13" s="36"/>
    </row>
    <row r="14" spans="1:7" x14ac:dyDescent="0.25">
      <c r="A14" s="20"/>
      <c r="B14" s="190">
        <v>6</v>
      </c>
      <c r="C14" s="187" t="s">
        <v>748</v>
      </c>
      <c r="D14" s="186" t="s">
        <v>3</v>
      </c>
      <c r="E14" s="318">
        <v>7235</v>
      </c>
      <c r="F14" s="20"/>
      <c r="G14" s="36"/>
    </row>
    <row r="15" spans="1:7" x14ac:dyDescent="0.25">
      <c r="A15" s="20"/>
      <c r="B15" s="190">
        <v>7</v>
      </c>
      <c r="C15" s="187" t="s">
        <v>478</v>
      </c>
      <c r="D15" s="330" t="s">
        <v>3</v>
      </c>
      <c r="E15" s="198">
        <v>11420</v>
      </c>
      <c r="F15" s="20"/>
      <c r="G15" s="36"/>
    </row>
    <row r="16" spans="1:7" x14ac:dyDescent="0.25">
      <c r="A16" s="20"/>
      <c r="B16" s="190">
        <v>8</v>
      </c>
      <c r="C16" s="167" t="s">
        <v>364</v>
      </c>
      <c r="D16" s="186" t="s">
        <v>3</v>
      </c>
      <c r="E16" s="203">
        <v>6762</v>
      </c>
      <c r="F16" s="20"/>
      <c r="G16" s="70"/>
    </row>
    <row r="17" spans="1:7" x14ac:dyDescent="0.25">
      <c r="A17" s="20"/>
      <c r="B17" s="190">
        <v>9</v>
      </c>
      <c r="C17" s="167" t="s">
        <v>363</v>
      </c>
      <c r="D17" s="186" t="s">
        <v>3</v>
      </c>
      <c r="E17" s="203">
        <v>5699</v>
      </c>
      <c r="F17" s="20"/>
      <c r="G17" s="70"/>
    </row>
    <row r="18" spans="1:7" x14ac:dyDescent="0.25">
      <c r="A18" s="20"/>
      <c r="B18" s="190">
        <v>10</v>
      </c>
      <c r="C18" s="167" t="s">
        <v>370</v>
      </c>
      <c r="D18" s="186" t="s">
        <v>3</v>
      </c>
      <c r="E18" s="203">
        <v>4481</v>
      </c>
      <c r="F18" s="20"/>
      <c r="G18" s="70"/>
    </row>
    <row r="19" spans="1:7" x14ac:dyDescent="0.25">
      <c r="A19" s="20"/>
      <c r="B19" s="190">
        <v>11</v>
      </c>
      <c r="C19" s="167" t="s">
        <v>365</v>
      </c>
      <c r="D19" s="186" t="s">
        <v>3</v>
      </c>
      <c r="E19" s="203">
        <v>10194</v>
      </c>
      <c r="F19" s="20"/>
      <c r="G19" s="70"/>
    </row>
    <row r="20" spans="1:7" x14ac:dyDescent="0.25">
      <c r="A20" s="20"/>
      <c r="B20" s="190">
        <v>12</v>
      </c>
      <c r="C20" s="167" t="s">
        <v>366</v>
      </c>
      <c r="D20" s="186" t="s">
        <v>3</v>
      </c>
      <c r="E20" s="203">
        <v>7665</v>
      </c>
      <c r="F20" s="20"/>
      <c r="G20" s="70"/>
    </row>
    <row r="21" spans="1:7" x14ac:dyDescent="0.25">
      <c r="A21" s="20"/>
      <c r="B21" s="190">
        <v>13</v>
      </c>
      <c r="C21" s="167" t="s">
        <v>367</v>
      </c>
      <c r="D21" s="186" t="s">
        <v>3</v>
      </c>
      <c r="E21" s="203">
        <v>6839</v>
      </c>
      <c r="F21" s="20"/>
      <c r="G21" s="70"/>
    </row>
    <row r="22" spans="1:7" x14ac:dyDescent="0.25">
      <c r="A22" s="20"/>
      <c r="B22" s="190">
        <v>14</v>
      </c>
      <c r="C22" s="167" t="s">
        <v>224</v>
      </c>
      <c r="D22" s="186" t="s">
        <v>3</v>
      </c>
      <c r="E22" s="203">
        <v>13613</v>
      </c>
      <c r="F22" s="20"/>
      <c r="G22" s="70"/>
    </row>
    <row r="23" spans="1:7" x14ac:dyDescent="0.25">
      <c r="A23" s="20"/>
      <c r="B23" s="190">
        <v>15</v>
      </c>
      <c r="C23" s="167" t="s">
        <v>222</v>
      </c>
      <c r="D23" s="186" t="s">
        <v>3</v>
      </c>
      <c r="E23" s="203">
        <v>12468</v>
      </c>
      <c r="F23" s="20"/>
      <c r="G23" s="70"/>
    </row>
    <row r="24" spans="1:7" x14ac:dyDescent="0.25">
      <c r="A24" s="20"/>
      <c r="B24" s="190">
        <v>16</v>
      </c>
      <c r="C24" s="167" t="s">
        <v>223</v>
      </c>
      <c r="D24" s="186" t="s">
        <v>3</v>
      </c>
      <c r="E24" s="203">
        <v>10053</v>
      </c>
      <c r="F24" s="20"/>
      <c r="G24" s="70"/>
    </row>
    <row r="25" spans="1:7" ht="45" customHeight="1" thickBot="1" x14ac:dyDescent="0.3">
      <c r="A25" s="20"/>
      <c r="B25" s="191">
        <v>17</v>
      </c>
      <c r="C25" s="208" t="str">
        <f>+'AQUACLICK (8)'!C43</f>
        <v>Поддон для панелей AQUACLICK до 10м.</v>
      </c>
      <c r="D25" s="319" t="s">
        <v>342</v>
      </c>
      <c r="E25" s="204">
        <f>+'AQUACLICK (8)'!G43</f>
        <v>1088</v>
      </c>
      <c r="F25" s="20"/>
      <c r="G25" s="70"/>
    </row>
    <row r="26" spans="1:7" x14ac:dyDescent="0.25">
      <c r="A26" s="20"/>
      <c r="B26" s="20"/>
      <c r="C26" s="20"/>
      <c r="D26" s="20"/>
      <c r="E26" s="487"/>
      <c r="F26" s="20"/>
      <c r="G26" s="70"/>
    </row>
    <row r="27" spans="1:7" ht="28.15" customHeight="1" x14ac:dyDescent="0.25">
      <c r="A27" s="20"/>
      <c r="B27" s="1447" t="s">
        <v>131</v>
      </c>
      <c r="C27" s="1447"/>
      <c r="D27" s="1447"/>
      <c r="E27" s="1447"/>
      <c r="F27" s="20"/>
    </row>
  </sheetData>
  <mergeCells count="5">
    <mergeCell ref="B7:B8"/>
    <mergeCell ref="C7:C8"/>
    <mergeCell ref="D7:D8"/>
    <mergeCell ref="B27:E27"/>
    <mergeCell ref="E7:E8"/>
  </mergeCells>
  <hyperlinks>
    <hyperlink ref="D3" location="СОДЕРЖАНИЕ!A1" display="Назад в СОДЕРЖАНИЕ "/>
  </hyperlinks>
  <pageMargins left="0.70866141732283472" right="0.70866141732283472" top="0.74803149606299213" bottom="0.74803149606299213" header="0.31496062992125984" footer="0.31496062992125984"/>
  <pageSetup paperSize="9" scale="58"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0">
    <tabColor theme="0"/>
  </sheetPr>
  <dimension ref="A1:F71"/>
  <sheetViews>
    <sheetView showGridLines="0" zoomScaleNormal="100" zoomScaleSheetLayoutView="100" workbookViewId="0">
      <selection activeCell="E69" sqref="E69"/>
    </sheetView>
  </sheetViews>
  <sheetFormatPr defaultColWidth="8.7109375" defaultRowHeight="15" x14ac:dyDescent="0.25"/>
  <cols>
    <col min="1" max="1" width="2.7109375" style="25" customWidth="1"/>
    <col min="2" max="2" width="6.5703125" style="25" customWidth="1"/>
    <col min="3" max="3" width="61.28515625" style="25" customWidth="1"/>
    <col min="4" max="5" width="46" style="36" customWidth="1"/>
    <col min="6" max="6" width="3.5703125" style="25" customWidth="1"/>
    <col min="7" max="16384" width="8.7109375" style="25"/>
  </cols>
  <sheetData>
    <row r="1" spans="1:6" x14ac:dyDescent="0.25">
      <c r="A1" s="20"/>
      <c r="B1" s="20"/>
      <c r="C1" s="20"/>
      <c r="D1" s="43"/>
      <c r="E1" s="43"/>
      <c r="F1" s="20"/>
    </row>
    <row r="2" spans="1:6" x14ac:dyDescent="0.25">
      <c r="A2" s="20"/>
      <c r="B2" s="23" t="s">
        <v>336</v>
      </c>
      <c r="C2" s="20"/>
      <c r="D2" s="43"/>
      <c r="E2" s="43"/>
      <c r="F2" s="20"/>
    </row>
    <row r="3" spans="1:6" x14ac:dyDescent="0.25">
      <c r="A3" s="20"/>
      <c r="B3" s="23"/>
      <c r="C3" s="27"/>
      <c r="D3" s="22"/>
      <c r="E3" s="22" t="s">
        <v>191</v>
      </c>
      <c r="F3" s="20"/>
    </row>
    <row r="4" spans="1:6" x14ac:dyDescent="0.25">
      <c r="A4" s="20"/>
      <c r="B4" s="23"/>
      <c r="C4" s="28"/>
      <c r="D4" s="21"/>
      <c r="E4" s="21"/>
      <c r="F4" s="20"/>
    </row>
    <row r="5" spans="1:6" x14ac:dyDescent="0.25">
      <c r="A5" s="20"/>
      <c r="B5" s="23"/>
      <c r="C5" s="24"/>
      <c r="D5" s="53"/>
      <c r="E5" s="24" t="s">
        <v>820</v>
      </c>
      <c r="F5" s="20"/>
    </row>
    <row r="6" spans="1:6" ht="15.75" thickBot="1" x14ac:dyDescent="0.3">
      <c r="A6" s="20"/>
      <c r="B6" s="20"/>
      <c r="C6" s="20"/>
      <c r="D6" s="43"/>
      <c r="E6" s="43"/>
      <c r="F6" s="20"/>
    </row>
    <row r="7" spans="1:6" s="35" customFormat="1" ht="30" customHeight="1" thickBot="1" x14ac:dyDescent="0.3">
      <c r="A7" s="41"/>
      <c r="B7" s="219" t="s">
        <v>0</v>
      </c>
      <c r="C7" s="220" t="s">
        <v>1</v>
      </c>
      <c r="D7" s="220" t="s">
        <v>288</v>
      </c>
      <c r="E7" s="221" t="s">
        <v>341</v>
      </c>
      <c r="F7" s="41"/>
    </row>
    <row r="8" spans="1:6" s="35" customFormat="1" ht="15" customHeight="1" x14ac:dyDescent="0.25">
      <c r="A8" s="41"/>
      <c r="B8" s="216"/>
      <c r="C8" s="217" t="s">
        <v>314</v>
      </c>
      <c r="D8" s="218"/>
      <c r="E8" s="354" t="s">
        <v>303</v>
      </c>
      <c r="F8" s="41"/>
    </row>
    <row r="9" spans="1:6" x14ac:dyDescent="0.25">
      <c r="A9" s="20"/>
      <c r="B9" s="185">
        <v>1</v>
      </c>
      <c r="C9" s="195" t="s">
        <v>126</v>
      </c>
      <c r="D9" s="164" t="s">
        <v>516</v>
      </c>
      <c r="E9" s="355" t="s">
        <v>303</v>
      </c>
      <c r="F9" s="20"/>
    </row>
    <row r="10" spans="1:6" ht="22.5" x14ac:dyDescent="0.25">
      <c r="A10" s="20"/>
      <c r="B10" s="185">
        <v>2</v>
      </c>
      <c r="C10" s="195" t="s">
        <v>289</v>
      </c>
      <c r="D10" s="164" t="s">
        <v>305</v>
      </c>
      <c r="E10" s="355" t="s">
        <v>303</v>
      </c>
      <c r="F10" s="20"/>
    </row>
    <row r="11" spans="1:6" x14ac:dyDescent="0.25">
      <c r="A11" s="20"/>
      <c r="B11" s="185">
        <v>3</v>
      </c>
      <c r="C11" s="195" t="s">
        <v>290</v>
      </c>
      <c r="D11" s="164" t="s">
        <v>321</v>
      </c>
      <c r="E11" s="355" t="s">
        <v>303</v>
      </c>
      <c r="F11" s="20"/>
    </row>
    <row r="12" spans="1:6" x14ac:dyDescent="0.25">
      <c r="A12" s="20"/>
      <c r="B12" s="185">
        <v>4</v>
      </c>
      <c r="C12" s="195" t="s">
        <v>291</v>
      </c>
      <c r="D12" s="164" t="s">
        <v>321</v>
      </c>
      <c r="E12" s="355" t="s">
        <v>303</v>
      </c>
      <c r="F12" s="20"/>
    </row>
    <row r="13" spans="1:6" x14ac:dyDescent="0.25">
      <c r="A13" s="20"/>
      <c r="B13" s="185">
        <v>5</v>
      </c>
      <c r="C13" s="195" t="s">
        <v>292</v>
      </c>
      <c r="D13" s="164" t="s">
        <v>321</v>
      </c>
      <c r="E13" s="355" t="s">
        <v>303</v>
      </c>
      <c r="F13" s="20"/>
    </row>
    <row r="14" spans="1:6" x14ac:dyDescent="0.25">
      <c r="A14" s="20"/>
      <c r="B14" s="185">
        <v>6</v>
      </c>
      <c r="C14" s="195" t="s">
        <v>283</v>
      </c>
      <c r="D14" s="164" t="s">
        <v>516</v>
      </c>
      <c r="E14" s="355" t="s">
        <v>303</v>
      </c>
      <c r="F14" s="20"/>
    </row>
    <row r="15" spans="1:6" x14ac:dyDescent="0.25">
      <c r="A15" s="20"/>
      <c r="B15" s="185">
        <v>7</v>
      </c>
      <c r="C15" s="195" t="s">
        <v>293</v>
      </c>
      <c r="D15" s="164" t="s">
        <v>516</v>
      </c>
      <c r="E15" s="355" t="s">
        <v>303</v>
      </c>
      <c r="F15" s="20"/>
    </row>
    <row r="16" spans="1:6" x14ac:dyDescent="0.25">
      <c r="A16" s="20"/>
      <c r="B16" s="185">
        <v>8</v>
      </c>
      <c r="C16" s="195" t="s">
        <v>294</v>
      </c>
      <c r="D16" s="164" t="s">
        <v>516</v>
      </c>
      <c r="E16" s="355" t="s">
        <v>303</v>
      </c>
      <c r="F16" s="20"/>
    </row>
    <row r="17" spans="1:6" x14ac:dyDescent="0.25">
      <c r="A17" s="20"/>
      <c r="B17" s="185">
        <v>9</v>
      </c>
      <c r="C17" s="195" t="s">
        <v>466</v>
      </c>
      <c r="D17" s="164" t="s">
        <v>321</v>
      </c>
      <c r="E17" s="355" t="s">
        <v>303</v>
      </c>
      <c r="F17" s="20"/>
    </row>
    <row r="18" spans="1:6" x14ac:dyDescent="0.25">
      <c r="A18" s="20"/>
      <c r="B18" s="185">
        <v>10</v>
      </c>
      <c r="C18" s="195" t="s">
        <v>467</v>
      </c>
      <c r="D18" s="164" t="s">
        <v>321</v>
      </c>
      <c r="E18" s="355" t="s">
        <v>303</v>
      </c>
      <c r="F18" s="20"/>
    </row>
    <row r="19" spans="1:6" ht="22.5" x14ac:dyDescent="0.25">
      <c r="A19" s="20"/>
      <c r="B19" s="185">
        <v>11</v>
      </c>
      <c r="C19" s="195" t="s">
        <v>468</v>
      </c>
      <c r="D19" s="164" t="s">
        <v>516</v>
      </c>
      <c r="E19" s="355" t="s">
        <v>303</v>
      </c>
      <c r="F19" s="20"/>
    </row>
    <row r="20" spans="1:6" x14ac:dyDescent="0.25">
      <c r="A20" s="20"/>
      <c r="B20" s="185">
        <v>12</v>
      </c>
      <c r="C20" s="195" t="s">
        <v>481</v>
      </c>
      <c r="D20" s="164" t="s">
        <v>321</v>
      </c>
      <c r="E20" s="355" t="s">
        <v>303</v>
      </c>
      <c r="F20" s="20"/>
    </row>
    <row r="21" spans="1:6" x14ac:dyDescent="0.25">
      <c r="A21" s="20"/>
      <c r="B21" s="185">
        <v>13</v>
      </c>
      <c r="C21" s="195" t="s">
        <v>482</v>
      </c>
      <c r="D21" s="164" t="s">
        <v>321</v>
      </c>
      <c r="E21" s="355" t="s">
        <v>303</v>
      </c>
      <c r="F21" s="20"/>
    </row>
    <row r="22" spans="1:6" ht="22.5" x14ac:dyDescent="0.25">
      <c r="A22" s="20"/>
      <c r="B22" s="185">
        <v>14</v>
      </c>
      <c r="C22" s="195" t="s">
        <v>483</v>
      </c>
      <c r="D22" s="164" t="s">
        <v>516</v>
      </c>
      <c r="E22" s="355" t="s">
        <v>303</v>
      </c>
      <c r="F22" s="20"/>
    </row>
    <row r="23" spans="1:6" x14ac:dyDescent="0.25">
      <c r="A23" s="20"/>
      <c r="B23" s="185">
        <v>15</v>
      </c>
      <c r="C23" s="195" t="s">
        <v>15</v>
      </c>
      <c r="D23" s="164" t="s">
        <v>321</v>
      </c>
      <c r="E23" s="355" t="s">
        <v>303</v>
      </c>
      <c r="F23" s="20"/>
    </row>
    <row r="24" spans="1:6" ht="22.5" x14ac:dyDescent="0.25">
      <c r="A24" s="20"/>
      <c r="B24" s="185">
        <v>16</v>
      </c>
      <c r="C24" s="195" t="s">
        <v>462</v>
      </c>
      <c r="D24" s="164" t="s">
        <v>516</v>
      </c>
      <c r="E24" s="355" t="s">
        <v>303</v>
      </c>
      <c r="F24" s="20"/>
    </row>
    <row r="25" spans="1:6" x14ac:dyDescent="0.25">
      <c r="A25" s="20"/>
      <c r="B25" s="185">
        <v>17</v>
      </c>
      <c r="C25" s="195" t="s">
        <v>484</v>
      </c>
      <c r="D25" s="164" t="s">
        <v>321</v>
      </c>
      <c r="E25" s="355" t="s">
        <v>303</v>
      </c>
      <c r="F25" s="20"/>
    </row>
    <row r="26" spans="1:6" x14ac:dyDescent="0.25">
      <c r="A26" s="20"/>
      <c r="B26" s="185">
        <v>18</v>
      </c>
      <c r="C26" s="195" t="s">
        <v>295</v>
      </c>
      <c r="D26" s="164" t="s">
        <v>516</v>
      </c>
      <c r="E26" s="355" t="s">
        <v>303</v>
      </c>
      <c r="F26" s="20"/>
    </row>
    <row r="27" spans="1:6" x14ac:dyDescent="0.25">
      <c r="A27" s="20"/>
      <c r="B27" s="185">
        <v>19</v>
      </c>
      <c r="C27" s="195" t="s">
        <v>485</v>
      </c>
      <c r="D27" s="164" t="s">
        <v>516</v>
      </c>
      <c r="E27" s="355" t="s">
        <v>303</v>
      </c>
      <c r="F27" s="20"/>
    </row>
    <row r="28" spans="1:6" x14ac:dyDescent="0.25">
      <c r="A28" s="20"/>
      <c r="B28" s="185">
        <v>20</v>
      </c>
      <c r="C28" s="195" t="s">
        <v>296</v>
      </c>
      <c r="D28" s="164" t="s">
        <v>516</v>
      </c>
      <c r="E28" s="355" t="s">
        <v>303</v>
      </c>
      <c r="F28" s="20"/>
    </row>
    <row r="29" spans="1:6" x14ac:dyDescent="0.25">
      <c r="A29" s="20"/>
      <c r="B29" s="185">
        <v>21</v>
      </c>
      <c r="C29" s="195" t="s">
        <v>297</v>
      </c>
      <c r="D29" s="153" t="s">
        <v>321</v>
      </c>
      <c r="E29" s="355" t="s">
        <v>303</v>
      </c>
      <c r="F29" s="20"/>
    </row>
    <row r="30" spans="1:6" x14ac:dyDescent="0.25">
      <c r="A30" s="20"/>
      <c r="B30" s="185">
        <v>22</v>
      </c>
      <c r="C30" s="195" t="s">
        <v>284</v>
      </c>
      <c r="D30" s="153" t="s">
        <v>321</v>
      </c>
      <c r="E30" s="355" t="s">
        <v>303</v>
      </c>
      <c r="F30" s="20"/>
    </row>
    <row r="31" spans="1:6" x14ac:dyDescent="0.25">
      <c r="A31" s="20"/>
      <c r="B31" s="185">
        <v>23</v>
      </c>
      <c r="C31" s="195" t="s">
        <v>298</v>
      </c>
      <c r="D31" s="153" t="s">
        <v>321</v>
      </c>
      <c r="E31" s="355" t="s">
        <v>303</v>
      </c>
      <c r="F31" s="20"/>
    </row>
    <row r="32" spans="1:6" x14ac:dyDescent="0.25">
      <c r="A32" s="20"/>
      <c r="B32" s="185">
        <v>24</v>
      </c>
      <c r="C32" s="195" t="s">
        <v>20</v>
      </c>
      <c r="D32" s="164" t="s">
        <v>517</v>
      </c>
      <c r="E32" s="355" t="s">
        <v>303</v>
      </c>
      <c r="F32" s="20"/>
    </row>
    <row r="33" spans="1:6" x14ac:dyDescent="0.25">
      <c r="A33" s="20"/>
      <c r="B33" s="185">
        <v>25</v>
      </c>
      <c r="C33" s="195" t="s">
        <v>299</v>
      </c>
      <c r="D33" s="164" t="s">
        <v>321</v>
      </c>
      <c r="E33" s="355" t="s">
        <v>303</v>
      </c>
      <c r="F33" s="20"/>
    </row>
    <row r="34" spans="1:6" x14ac:dyDescent="0.25">
      <c r="A34" s="20"/>
      <c r="B34" s="185">
        <v>26</v>
      </c>
      <c r="C34" s="195" t="s">
        <v>300</v>
      </c>
      <c r="D34" s="164" t="s">
        <v>518</v>
      </c>
      <c r="E34" s="355" t="s">
        <v>303</v>
      </c>
      <c r="F34" s="20"/>
    </row>
    <row r="35" spans="1:6" x14ac:dyDescent="0.25">
      <c r="A35" s="20"/>
      <c r="B35" s="185">
        <v>27</v>
      </c>
      <c r="C35" s="195" t="s">
        <v>285</v>
      </c>
      <c r="D35" s="164" t="s">
        <v>517</v>
      </c>
      <c r="E35" s="355" t="s">
        <v>303</v>
      </c>
      <c r="F35" s="20"/>
    </row>
    <row r="36" spans="1:6" x14ac:dyDescent="0.25">
      <c r="A36" s="20"/>
      <c r="B36" s="185">
        <v>28</v>
      </c>
      <c r="C36" s="195" t="s">
        <v>286</v>
      </c>
      <c r="D36" s="164" t="s">
        <v>519</v>
      </c>
      <c r="E36" s="355" t="s">
        <v>303</v>
      </c>
      <c r="F36" s="20"/>
    </row>
    <row r="37" spans="1:6" ht="22.5" x14ac:dyDescent="0.25">
      <c r="A37" s="20"/>
      <c r="B37" s="185">
        <v>29</v>
      </c>
      <c r="C37" s="195" t="s">
        <v>287</v>
      </c>
      <c r="D37" s="164" t="s">
        <v>307</v>
      </c>
      <c r="E37" s="355" t="s">
        <v>303</v>
      </c>
      <c r="F37" s="20"/>
    </row>
    <row r="38" spans="1:6" x14ac:dyDescent="0.25">
      <c r="A38" s="20"/>
      <c r="B38" s="185">
        <v>30</v>
      </c>
      <c r="C38" s="195" t="s">
        <v>301</v>
      </c>
      <c r="D38" s="153" t="s">
        <v>321</v>
      </c>
      <c r="E38" s="355" t="s">
        <v>303</v>
      </c>
      <c r="F38" s="20"/>
    </row>
    <row r="39" spans="1:6" x14ac:dyDescent="0.25">
      <c r="A39" s="20"/>
      <c r="B39" s="185">
        <v>31</v>
      </c>
      <c r="C39" s="195" t="s">
        <v>302</v>
      </c>
      <c r="D39" s="153" t="s">
        <v>321</v>
      </c>
      <c r="E39" s="355" t="s">
        <v>303</v>
      </c>
      <c r="F39" s="20"/>
    </row>
    <row r="40" spans="1:6" s="35" customFormat="1" x14ac:dyDescent="0.25">
      <c r="A40" s="41"/>
      <c r="B40" s="214"/>
      <c r="C40" s="211" t="s">
        <v>315</v>
      </c>
      <c r="D40" s="210"/>
      <c r="E40" s="356" t="s">
        <v>308</v>
      </c>
      <c r="F40" s="41"/>
    </row>
    <row r="41" spans="1:6" ht="22.5" x14ac:dyDescent="0.25">
      <c r="A41" s="20"/>
      <c r="B41" s="185">
        <v>1</v>
      </c>
      <c r="C41" s="195" t="s">
        <v>304</v>
      </c>
      <c r="D41" s="153" t="s">
        <v>321</v>
      </c>
      <c r="E41" s="355" t="s">
        <v>308</v>
      </c>
      <c r="F41" s="20"/>
    </row>
    <row r="42" spans="1:6" ht="22.5" x14ac:dyDescent="0.25">
      <c r="A42" s="20"/>
      <c r="B42" s="185">
        <v>2</v>
      </c>
      <c r="C42" s="195" t="s">
        <v>306</v>
      </c>
      <c r="D42" s="153" t="s">
        <v>307</v>
      </c>
      <c r="E42" s="355" t="s">
        <v>308</v>
      </c>
      <c r="F42" s="20"/>
    </row>
    <row r="43" spans="1:6" s="35" customFormat="1" x14ac:dyDescent="0.25">
      <c r="A43" s="41"/>
      <c r="B43" s="214"/>
      <c r="C43" s="211" t="s">
        <v>316</v>
      </c>
      <c r="D43" s="210"/>
      <c r="E43" s="356" t="s">
        <v>309</v>
      </c>
      <c r="F43" s="41"/>
    </row>
    <row r="44" spans="1:6" x14ac:dyDescent="0.25">
      <c r="A44" s="20"/>
      <c r="B44" s="185">
        <v>1</v>
      </c>
      <c r="C44" s="195" t="s">
        <v>313</v>
      </c>
      <c r="D44" s="153" t="s">
        <v>321</v>
      </c>
      <c r="E44" s="355" t="s">
        <v>309</v>
      </c>
      <c r="F44" s="20"/>
    </row>
    <row r="45" spans="1:6" x14ac:dyDescent="0.25">
      <c r="A45" s="20"/>
      <c r="B45" s="185">
        <v>2</v>
      </c>
      <c r="C45" s="195" t="s">
        <v>317</v>
      </c>
      <c r="D45" s="153" t="s">
        <v>321</v>
      </c>
      <c r="E45" s="355" t="s">
        <v>309</v>
      </c>
      <c r="F45" s="20"/>
    </row>
    <row r="46" spans="1:6" x14ac:dyDescent="0.25">
      <c r="A46" s="20"/>
      <c r="B46" s="185">
        <v>3</v>
      </c>
      <c r="C46" s="195" t="s">
        <v>318</v>
      </c>
      <c r="D46" s="153" t="s">
        <v>321</v>
      </c>
      <c r="E46" s="355" t="s">
        <v>309</v>
      </c>
      <c r="F46" s="20"/>
    </row>
    <row r="47" spans="1:6" x14ac:dyDescent="0.25">
      <c r="A47" s="20"/>
      <c r="B47" s="185">
        <v>4</v>
      </c>
      <c r="C47" s="195" t="s">
        <v>319</v>
      </c>
      <c r="D47" s="153" t="s">
        <v>321</v>
      </c>
      <c r="E47" s="355" t="s">
        <v>309</v>
      </c>
      <c r="F47" s="20"/>
    </row>
    <row r="48" spans="1:6" x14ac:dyDescent="0.25">
      <c r="A48" s="20"/>
      <c r="B48" s="185">
        <v>5</v>
      </c>
      <c r="C48" s="195" t="s">
        <v>320</v>
      </c>
      <c r="D48" s="153" t="s">
        <v>321</v>
      </c>
      <c r="E48" s="355" t="s">
        <v>309</v>
      </c>
      <c r="F48" s="20"/>
    </row>
    <row r="49" spans="1:6" s="35" customFormat="1" x14ac:dyDescent="0.25">
      <c r="A49" s="41"/>
      <c r="B49" s="214"/>
      <c r="C49" s="211" t="s">
        <v>322</v>
      </c>
      <c r="D49" s="210"/>
      <c r="E49" s="356" t="s">
        <v>310</v>
      </c>
      <c r="F49" s="41"/>
    </row>
    <row r="50" spans="1:6" x14ac:dyDescent="0.25">
      <c r="A50" s="20"/>
      <c r="B50" s="185"/>
      <c r="C50" s="212" t="s">
        <v>217</v>
      </c>
      <c r="D50" s="153"/>
      <c r="E50" s="355" t="s">
        <v>310</v>
      </c>
      <c r="F50" s="20"/>
    </row>
    <row r="51" spans="1:6" x14ac:dyDescent="0.25">
      <c r="A51" s="20"/>
      <c r="B51" s="185">
        <v>1</v>
      </c>
      <c r="C51" s="195" t="s">
        <v>324</v>
      </c>
      <c r="D51" s="153" t="s">
        <v>321</v>
      </c>
      <c r="E51" s="355" t="s">
        <v>310</v>
      </c>
      <c r="F51" s="20"/>
    </row>
    <row r="52" spans="1:6" x14ac:dyDescent="0.25">
      <c r="A52" s="20"/>
      <c r="B52" s="185">
        <v>2</v>
      </c>
      <c r="C52" s="195" t="s">
        <v>323</v>
      </c>
      <c r="D52" s="153" t="s">
        <v>321</v>
      </c>
      <c r="E52" s="355" t="s">
        <v>310</v>
      </c>
      <c r="F52" s="20"/>
    </row>
    <row r="53" spans="1:6" x14ac:dyDescent="0.25">
      <c r="A53" s="20"/>
      <c r="B53" s="185">
        <v>3</v>
      </c>
      <c r="C53" s="195" t="s">
        <v>325</v>
      </c>
      <c r="D53" s="153" t="s">
        <v>307</v>
      </c>
      <c r="E53" s="355" t="s">
        <v>310</v>
      </c>
      <c r="F53" s="20"/>
    </row>
    <row r="54" spans="1:6" x14ac:dyDescent="0.25">
      <c r="A54" s="20"/>
      <c r="B54" s="185">
        <v>4</v>
      </c>
      <c r="C54" s="195" t="s">
        <v>486</v>
      </c>
      <c r="D54" s="153" t="s">
        <v>321</v>
      </c>
      <c r="E54" s="355" t="s">
        <v>310</v>
      </c>
      <c r="F54" s="20"/>
    </row>
    <row r="55" spans="1:6" x14ac:dyDescent="0.25">
      <c r="A55" s="20"/>
      <c r="B55" s="185">
        <v>5</v>
      </c>
      <c r="C55" s="195" t="s">
        <v>487</v>
      </c>
      <c r="D55" s="153" t="s">
        <v>307</v>
      </c>
      <c r="E55" s="355" t="s">
        <v>310</v>
      </c>
      <c r="F55" s="20"/>
    </row>
    <row r="56" spans="1:6" x14ac:dyDescent="0.25">
      <c r="A56" s="20"/>
      <c r="B56" s="185"/>
      <c r="C56" s="212" t="s">
        <v>218</v>
      </c>
      <c r="D56" s="153" t="s">
        <v>321</v>
      </c>
      <c r="E56" s="355" t="s">
        <v>310</v>
      </c>
      <c r="F56" s="20"/>
    </row>
    <row r="57" spans="1:6" x14ac:dyDescent="0.25">
      <c r="A57" s="20"/>
      <c r="B57" s="185"/>
      <c r="C57" s="212" t="s">
        <v>219</v>
      </c>
      <c r="D57" s="153" t="s">
        <v>321</v>
      </c>
      <c r="E57" s="355" t="s">
        <v>310</v>
      </c>
      <c r="F57" s="20"/>
    </row>
    <row r="58" spans="1:6" x14ac:dyDescent="0.25">
      <c r="A58" s="20"/>
      <c r="B58" s="215"/>
      <c r="C58" s="211" t="s">
        <v>326</v>
      </c>
      <c r="D58" s="213" t="s">
        <v>321</v>
      </c>
      <c r="E58" s="356" t="s">
        <v>311</v>
      </c>
      <c r="F58" s="20"/>
    </row>
    <row r="59" spans="1:6" x14ac:dyDescent="0.25">
      <c r="A59" s="20"/>
      <c r="B59" s="215"/>
      <c r="C59" s="211" t="s">
        <v>327</v>
      </c>
      <c r="D59" s="213"/>
      <c r="E59" s="356" t="s">
        <v>331</v>
      </c>
      <c r="F59" s="20"/>
    </row>
    <row r="60" spans="1:6" ht="22.5" x14ac:dyDescent="0.25">
      <c r="A60" s="20"/>
      <c r="B60" s="185">
        <v>1</v>
      </c>
      <c r="C60" s="195" t="s">
        <v>488</v>
      </c>
      <c r="D60" s="153" t="s">
        <v>321</v>
      </c>
      <c r="E60" s="355" t="s">
        <v>331</v>
      </c>
      <c r="F60" s="20"/>
    </row>
    <row r="61" spans="1:6" ht="22.5" x14ac:dyDescent="0.25">
      <c r="A61" s="20"/>
      <c r="B61" s="185">
        <v>2</v>
      </c>
      <c r="C61" s="195" t="s">
        <v>489</v>
      </c>
      <c r="D61" s="153" t="s">
        <v>321</v>
      </c>
      <c r="E61" s="355" t="s">
        <v>331</v>
      </c>
      <c r="F61" s="20"/>
    </row>
    <row r="62" spans="1:6" ht="33.75" x14ac:dyDescent="0.25">
      <c r="A62" s="20"/>
      <c r="B62" s="185">
        <v>3</v>
      </c>
      <c r="C62" s="195" t="s">
        <v>328</v>
      </c>
      <c r="D62" s="153" t="s">
        <v>321</v>
      </c>
      <c r="E62" s="355" t="s">
        <v>331</v>
      </c>
      <c r="F62" s="20"/>
    </row>
    <row r="63" spans="1:6" ht="101.25" x14ac:dyDescent="0.25">
      <c r="A63" s="20"/>
      <c r="B63" s="185">
        <v>4</v>
      </c>
      <c r="C63" s="195" t="s">
        <v>329</v>
      </c>
      <c r="D63" s="153" t="s">
        <v>520</v>
      </c>
      <c r="E63" s="355" t="s">
        <v>331</v>
      </c>
      <c r="F63" s="20"/>
    </row>
    <row r="64" spans="1:6" x14ac:dyDescent="0.25">
      <c r="A64" s="20"/>
      <c r="B64" s="185"/>
      <c r="C64" s="351" t="s">
        <v>330</v>
      </c>
      <c r="D64" s="153" t="s">
        <v>321</v>
      </c>
      <c r="E64" s="355" t="s">
        <v>312</v>
      </c>
      <c r="F64" s="20"/>
    </row>
    <row r="65" spans="1:6" x14ac:dyDescent="0.25">
      <c r="A65" s="20"/>
      <c r="B65" s="185"/>
      <c r="C65" s="212" t="s">
        <v>335</v>
      </c>
      <c r="D65" s="153" t="s">
        <v>463</v>
      </c>
      <c r="E65" s="355" t="s">
        <v>604</v>
      </c>
      <c r="F65" s="20"/>
    </row>
    <row r="66" spans="1:6" ht="213.75" x14ac:dyDescent="0.25">
      <c r="A66" s="20"/>
      <c r="B66" s="185"/>
      <c r="C66" s="212" t="s">
        <v>340</v>
      </c>
      <c r="D66" s="153" t="s">
        <v>490</v>
      </c>
      <c r="E66" s="355" t="s">
        <v>604</v>
      </c>
      <c r="F66" s="20"/>
    </row>
    <row r="67" spans="1:6" x14ac:dyDescent="0.25">
      <c r="A67" s="20"/>
      <c r="B67" s="185"/>
      <c r="C67" s="212" t="s">
        <v>337</v>
      </c>
      <c r="D67" s="153" t="s">
        <v>321</v>
      </c>
      <c r="E67" s="355" t="s">
        <v>333</v>
      </c>
      <c r="F67" s="20"/>
    </row>
    <row r="68" spans="1:6" x14ac:dyDescent="0.25">
      <c r="A68" s="20"/>
      <c r="B68" s="185"/>
      <c r="C68" s="212" t="s">
        <v>338</v>
      </c>
      <c r="D68" s="153" t="s">
        <v>321</v>
      </c>
      <c r="E68" s="355" t="s">
        <v>334</v>
      </c>
      <c r="F68" s="20"/>
    </row>
    <row r="69" spans="1:6" ht="79.5" thickBot="1" x14ac:dyDescent="0.3">
      <c r="A69" s="20"/>
      <c r="B69" s="196"/>
      <c r="C69" s="352" t="s">
        <v>339</v>
      </c>
      <c r="D69" s="353" t="s">
        <v>491</v>
      </c>
      <c r="E69" s="357" t="s">
        <v>334</v>
      </c>
      <c r="F69" s="20"/>
    </row>
    <row r="70" spans="1:6" x14ac:dyDescent="0.25">
      <c r="A70" s="20"/>
      <c r="B70" s="52"/>
      <c r="C70" s="54"/>
      <c r="D70" s="52"/>
      <c r="E70" s="55"/>
      <c r="F70" s="20"/>
    </row>
    <row r="71" spans="1:6" ht="37.15" customHeight="1" x14ac:dyDescent="0.25">
      <c r="A71" s="20"/>
      <c r="B71" s="1447" t="s">
        <v>154</v>
      </c>
      <c r="C71" s="1459"/>
      <c r="D71" s="43"/>
      <c r="E71" s="43"/>
      <c r="F71" s="20"/>
    </row>
  </sheetData>
  <mergeCells count="1">
    <mergeCell ref="B71:C71"/>
  </mergeCells>
  <hyperlinks>
    <hyperlink ref="E3" location="СОДЕРЖАНИЕ!A1" display="Назад в СОДЕРЖАНИЕ "/>
    <hyperlink ref="E8" location="'Водосточные системы (1)'!A1" display="Таблица № 1"/>
    <hyperlink ref="E9" location="'Водосточные системы (1)'!A1" display="Таблица № 1"/>
    <hyperlink ref="E40" location="'Софиты (2)'!A1" display="Таблица № 2"/>
    <hyperlink ref="E41" location="'Софиты (2)'!A1" display="Таблица № 2"/>
    <hyperlink ref="E42" location="'Софиты (2)'!A1" display="Таблица № 2"/>
    <hyperlink ref="E43" location="'ФАСАДЫ (3)'!A1" display="Таблица № 3"/>
    <hyperlink ref="E44" location="'ФАСАДЫ (3)'!A1" display="Таблица № 3"/>
    <hyperlink ref="E45:E48" location="'ФАСАДЫ (3)'!A1" display="Таблица № 3"/>
    <hyperlink ref="E50" location="'Комп. к Софитам_Фасадам (4)'!A1" display="Таблица № 4"/>
    <hyperlink ref="E51:E57" location="'Комп. к Софитам_Фасадам (4)'!A1" display="Таблица № 4"/>
    <hyperlink ref="E58" location="'Подсистема (6)'!A1" display="Таблица № 6"/>
    <hyperlink ref="E59" location="'Металлочерепица (9)'!A1" display="Таблица № 9"/>
    <hyperlink ref="E64" location="'Фартуки (гладкие листы) (7)'!A1" display="Таблица № 7"/>
    <hyperlink ref="E65" location="'Комплектующие для кровли (11)'!A1" display="Таблица № 10"/>
    <hyperlink ref="E67" location="'Комплектующие для ВС (12)'!A1" display="Таблица № 12"/>
    <hyperlink ref="E68" location="'Модульные ограждения (13)'!A1" display="Таблица № 14"/>
    <hyperlink ref="E69" location="'Демонстрационные материалы (14)'!A1" display="Таблица № 14"/>
    <hyperlink ref="E8:E39" location="'Водосточные системы (2)'!A1" display="Таблица № 2"/>
    <hyperlink ref="E40:E42" location="'Софиты (3)'!A1" display="Таблица № 3"/>
    <hyperlink ref="E50:E57" location="'Комп. к Софитам_Фасадам (5)'!A1" display="Таблица № 5"/>
    <hyperlink ref="E49" location="'Комп. к Софитам_Фасадам (4)'!A1" display="Таблица № 4"/>
    <hyperlink ref="E60:E63" location="'Металлочерепица (9)'!A1" display="Таблица № 9"/>
    <hyperlink ref="E66" location="'Комплектующие для кровли (11)'!A1" display="Таблица № 10"/>
  </hyperlinks>
  <pageMargins left="0.23622047244094491" right="0.23622047244094491" top="0.35433070866141736" bottom="0.74803149606299213" header="0.11811023622047245" footer="0.11811023622047245"/>
  <pageSetup paperSize="9" scale="59" orientation="portrait" r:id="rId1"/>
  <headerFooter>
    <oddFooter>Страница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M19"/>
  <sheetViews>
    <sheetView zoomScaleNormal="100" zoomScaleSheetLayoutView="130" workbookViewId="0">
      <selection activeCell="D60" sqref="D60"/>
    </sheetView>
  </sheetViews>
  <sheetFormatPr defaultColWidth="8.7109375" defaultRowHeight="15" x14ac:dyDescent="0.25"/>
  <cols>
    <col min="1" max="1" width="8.7109375" style="25"/>
    <col min="2" max="2" width="2.42578125" style="25" customWidth="1"/>
    <col min="3" max="16384" width="8.7109375" style="25"/>
  </cols>
  <sheetData>
    <row r="1" spans="1:13" x14ac:dyDescent="0.25">
      <c r="A1" s="20"/>
      <c r="B1" s="20"/>
      <c r="C1" s="20"/>
      <c r="D1" s="20"/>
      <c r="E1" s="20"/>
      <c r="F1" s="20"/>
      <c r="G1" s="20"/>
      <c r="H1" s="20"/>
      <c r="I1" s="20"/>
      <c r="J1" s="20"/>
      <c r="K1" s="20"/>
      <c r="L1" s="20"/>
      <c r="M1" s="20"/>
    </row>
    <row r="2" spans="1:13" x14ac:dyDescent="0.25">
      <c r="A2" s="20"/>
      <c r="B2" s="20"/>
      <c r="C2" s="21"/>
      <c r="D2" s="20"/>
      <c r="E2" s="20"/>
      <c r="F2" s="20"/>
      <c r="G2" s="20"/>
      <c r="H2" s="20"/>
      <c r="I2" s="20"/>
      <c r="J2" s="20"/>
      <c r="K2" s="22" t="s">
        <v>191</v>
      </c>
      <c r="L2" s="20"/>
      <c r="M2" s="20"/>
    </row>
    <row r="3" spans="1:13" x14ac:dyDescent="0.25">
      <c r="A3" s="20"/>
      <c r="B3" s="20" t="s">
        <v>239</v>
      </c>
      <c r="C3" s="20"/>
      <c r="D3" s="20"/>
      <c r="E3" s="20"/>
      <c r="F3" s="20"/>
      <c r="G3" s="20"/>
      <c r="H3" s="20"/>
      <c r="I3" s="20"/>
      <c r="J3" s="20"/>
      <c r="K3" s="20"/>
      <c r="L3" s="20"/>
      <c r="M3" s="20"/>
    </row>
    <row r="4" spans="1:13" x14ac:dyDescent="0.25">
      <c r="A4" s="20"/>
      <c r="B4" s="20"/>
      <c r="C4" s="20"/>
      <c r="D4" s="20"/>
      <c r="E4" s="20"/>
      <c r="F4" s="20"/>
      <c r="G4" s="20"/>
      <c r="H4" s="20"/>
      <c r="I4" s="20"/>
      <c r="J4" s="20"/>
      <c r="K4" s="20"/>
      <c r="L4" s="20"/>
      <c r="M4" s="20"/>
    </row>
    <row r="5" spans="1:13" x14ac:dyDescent="0.25">
      <c r="A5" s="20" t="s">
        <v>273</v>
      </c>
      <c r="B5" s="20"/>
      <c r="C5" s="20"/>
      <c r="D5" s="20"/>
      <c r="E5" s="20"/>
      <c r="F5" s="20"/>
      <c r="G5" s="20"/>
      <c r="H5" s="20"/>
      <c r="I5" s="20"/>
      <c r="J5" s="20"/>
      <c r="K5" s="20"/>
      <c r="L5" s="20"/>
      <c r="M5" s="20"/>
    </row>
    <row r="6" spans="1:13" x14ac:dyDescent="0.25">
      <c r="A6" s="20"/>
      <c r="B6" s="20" t="s">
        <v>240</v>
      </c>
      <c r="C6" s="20" t="s">
        <v>274</v>
      </c>
      <c r="D6" s="20"/>
      <c r="E6" s="20"/>
      <c r="F6" s="20"/>
      <c r="G6" s="20"/>
      <c r="H6" s="20"/>
      <c r="I6" s="20"/>
      <c r="J6" s="20"/>
      <c r="K6" s="20"/>
      <c r="L6" s="20"/>
      <c r="M6" s="20"/>
    </row>
    <row r="7" spans="1:13" x14ac:dyDescent="0.25">
      <c r="A7" s="20"/>
      <c r="B7" s="20" t="s">
        <v>275</v>
      </c>
      <c r="C7" s="20" t="s">
        <v>276</v>
      </c>
      <c r="D7" s="20"/>
      <c r="E7" s="20"/>
      <c r="F7" s="20"/>
      <c r="G7" s="20"/>
      <c r="H7" s="20"/>
      <c r="I7" s="20"/>
      <c r="J7" s="20"/>
      <c r="K7" s="20"/>
      <c r="L7" s="20"/>
      <c r="M7" s="20"/>
    </row>
    <row r="8" spans="1:13" x14ac:dyDescent="0.25">
      <c r="A8" s="20"/>
      <c r="B8" s="20" t="s">
        <v>277</v>
      </c>
      <c r="C8" s="20" t="s">
        <v>278</v>
      </c>
      <c r="D8" s="20"/>
      <c r="E8" s="20"/>
      <c r="F8" s="20"/>
      <c r="G8" s="20"/>
      <c r="H8" s="20"/>
      <c r="I8" s="20"/>
      <c r="J8" s="20"/>
      <c r="K8" s="20"/>
      <c r="L8" s="20"/>
      <c r="M8" s="20"/>
    </row>
    <row r="9" spans="1:13" x14ac:dyDescent="0.25">
      <c r="A9" s="20"/>
      <c r="B9" s="20"/>
      <c r="C9" s="20"/>
      <c r="D9" s="20"/>
      <c r="E9" s="20"/>
      <c r="F9" s="20"/>
      <c r="G9" s="20"/>
      <c r="H9" s="20"/>
      <c r="I9" s="20"/>
      <c r="J9" s="20"/>
      <c r="K9" s="20"/>
      <c r="L9" s="20"/>
      <c r="M9" s="20"/>
    </row>
    <row r="10" spans="1:13" x14ac:dyDescent="0.25">
      <c r="A10" s="20"/>
      <c r="B10" s="20"/>
      <c r="C10" s="20"/>
      <c r="D10" s="20"/>
      <c r="E10" s="20"/>
      <c r="F10" s="20"/>
      <c r="G10" s="20"/>
      <c r="H10" s="20"/>
      <c r="I10" s="20"/>
      <c r="J10" s="20"/>
      <c r="K10" s="20"/>
      <c r="L10" s="20"/>
      <c r="M10" s="20"/>
    </row>
    <row r="11" spans="1:13" x14ac:dyDescent="0.25">
      <c r="A11" s="20"/>
      <c r="B11" s="20"/>
      <c r="C11" s="20"/>
      <c r="D11" s="20"/>
      <c r="E11" s="20"/>
      <c r="F11" s="20"/>
      <c r="G11" s="20"/>
      <c r="H11" s="20"/>
      <c r="I11" s="20"/>
      <c r="J11" s="20"/>
      <c r="K11" s="20"/>
      <c r="L11" s="20"/>
      <c r="M11" s="20"/>
    </row>
    <row r="12" spans="1:13" x14ac:dyDescent="0.25">
      <c r="A12" s="20"/>
      <c r="B12" s="20"/>
      <c r="C12" s="20"/>
      <c r="D12" s="20"/>
      <c r="E12" s="20"/>
      <c r="F12" s="20"/>
      <c r="G12" s="20"/>
      <c r="H12" s="20"/>
      <c r="I12" s="20"/>
      <c r="J12" s="20"/>
      <c r="K12" s="20"/>
      <c r="L12" s="20"/>
      <c r="M12" s="20"/>
    </row>
    <row r="13" spans="1:13" x14ac:dyDescent="0.25">
      <c r="A13" s="20"/>
      <c r="B13" s="20"/>
      <c r="C13" s="20"/>
      <c r="D13" s="20"/>
      <c r="E13" s="20"/>
      <c r="F13" s="20"/>
      <c r="G13" s="20"/>
      <c r="H13" s="20"/>
      <c r="I13" s="20"/>
      <c r="J13" s="20"/>
      <c r="K13" s="20"/>
      <c r="L13" s="20"/>
      <c r="M13" s="20"/>
    </row>
    <row r="14" spans="1:13" x14ac:dyDescent="0.25">
      <c r="A14" s="20"/>
      <c r="B14" s="20"/>
      <c r="C14" s="20"/>
      <c r="D14" s="20"/>
      <c r="E14" s="20"/>
      <c r="F14" s="20"/>
      <c r="G14" s="20"/>
      <c r="H14" s="20"/>
      <c r="I14" s="20"/>
      <c r="J14" s="20"/>
      <c r="K14" s="20"/>
      <c r="L14" s="20"/>
      <c r="M14" s="20"/>
    </row>
    <row r="15" spans="1:13" x14ac:dyDescent="0.25">
      <c r="A15" s="20"/>
      <c r="B15" s="20"/>
      <c r="C15" s="20"/>
      <c r="D15" s="20"/>
      <c r="E15" s="20"/>
      <c r="F15" s="20"/>
      <c r="G15" s="20"/>
      <c r="H15" s="20"/>
      <c r="I15" s="20"/>
      <c r="J15" s="20"/>
      <c r="K15" s="20"/>
      <c r="L15" s="20"/>
      <c r="M15" s="20"/>
    </row>
    <row r="16" spans="1:13" x14ac:dyDescent="0.25">
      <c r="A16" s="20"/>
      <c r="B16" s="20"/>
      <c r="C16" s="20"/>
      <c r="D16" s="20"/>
      <c r="E16" s="20"/>
      <c r="F16" s="20"/>
      <c r="G16" s="20"/>
      <c r="H16" s="20"/>
      <c r="I16" s="20"/>
      <c r="J16" s="20"/>
      <c r="K16" s="20"/>
      <c r="L16" s="20"/>
      <c r="M16" s="20"/>
    </row>
    <row r="17" spans="1:13" x14ac:dyDescent="0.25">
      <c r="A17" s="20"/>
      <c r="B17" s="20"/>
      <c r="C17" s="20"/>
      <c r="D17" s="20"/>
      <c r="E17" s="20"/>
      <c r="F17" s="20"/>
      <c r="G17" s="20"/>
      <c r="H17" s="20"/>
      <c r="I17" s="20"/>
      <c r="J17" s="20"/>
      <c r="K17" s="20"/>
      <c r="L17" s="20"/>
      <c r="M17" s="20"/>
    </row>
    <row r="18" spans="1:13" x14ac:dyDescent="0.25">
      <c r="A18" s="20"/>
      <c r="B18" s="20"/>
      <c r="C18" s="20"/>
      <c r="D18" s="20"/>
      <c r="E18" s="20"/>
      <c r="F18" s="20"/>
      <c r="G18" s="20"/>
      <c r="H18" s="20"/>
      <c r="I18" s="20"/>
      <c r="J18" s="20"/>
      <c r="K18" s="20"/>
      <c r="L18" s="20"/>
      <c r="M18" s="20"/>
    </row>
    <row r="19" spans="1:13" x14ac:dyDescent="0.25">
      <c r="A19" s="20"/>
      <c r="B19" s="20"/>
      <c r="C19" s="20"/>
      <c r="D19" s="20"/>
      <c r="E19" s="20"/>
      <c r="F19" s="20"/>
      <c r="G19" s="20"/>
      <c r="H19" s="20"/>
      <c r="I19" s="20"/>
      <c r="J19" s="20"/>
      <c r="K19" s="20"/>
      <c r="L19" s="20"/>
      <c r="M19" s="20"/>
    </row>
  </sheetData>
  <hyperlinks>
    <hyperlink ref="K2" location="СОДЕРЖАНИЕ!A1" display="Назад в СОДЕРЖАНИЕ "/>
  </hyperlinks>
  <pageMargins left="0.7" right="0.7" top="0.75" bottom="0.75" header="0.3" footer="0.3"/>
  <pageSetup paperSize="9" scale="75"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S63"/>
  <sheetViews>
    <sheetView showGridLines="0" zoomScale="90" zoomScaleNormal="90" zoomScaleSheetLayoutView="100" workbookViewId="0">
      <pane xSplit="9" ySplit="5" topLeftCell="J6" activePane="bottomRight" state="frozen"/>
      <selection pane="topRight" activeCell="J1" sqref="J1"/>
      <selection pane="bottomLeft" activeCell="A6" sqref="A6"/>
      <selection pane="bottomRight" activeCell="U19" sqref="U19"/>
    </sheetView>
  </sheetViews>
  <sheetFormatPr defaultColWidth="8.7109375" defaultRowHeight="15" x14ac:dyDescent="0.25"/>
  <cols>
    <col min="1" max="1" width="4.28515625" style="25" customWidth="1"/>
    <col min="2" max="2" width="10.7109375" style="25" customWidth="1"/>
    <col min="3" max="3" width="11.7109375" style="25" customWidth="1"/>
    <col min="4" max="4" width="16.28515625" style="25" customWidth="1"/>
    <col min="5" max="5" width="7" style="25" customWidth="1"/>
    <col min="6" max="6" width="22.7109375" style="254" customWidth="1"/>
    <col min="7" max="7" width="8.5703125" style="25" customWidth="1"/>
    <col min="8" max="8" width="5.5703125" style="25" customWidth="1"/>
    <col min="9" max="9" width="1.28515625" style="25" customWidth="1"/>
    <col min="10" max="10" width="17.7109375" style="25" customWidth="1"/>
    <col min="11" max="11" width="18.28515625" style="25" customWidth="1"/>
    <col min="12" max="12" width="17.140625" style="25" hidden="1" customWidth="1"/>
    <col min="13" max="13" width="20.140625" style="25" customWidth="1"/>
    <col min="14" max="14" width="19.7109375" style="25" customWidth="1"/>
    <col min="15" max="15" width="20.28515625" style="25" customWidth="1"/>
    <col min="16" max="17" width="20.5703125" style="25" customWidth="1"/>
    <col min="18" max="18" width="20.7109375" style="25" customWidth="1"/>
    <col min="19" max="19" width="4.42578125" style="25" customWidth="1"/>
    <col min="20" max="16384" width="8.7109375" style="25"/>
  </cols>
  <sheetData>
    <row r="1" spans="1:19" ht="16.5" thickBot="1" x14ac:dyDescent="0.3">
      <c r="A1" s="454" t="s">
        <v>645</v>
      </c>
      <c r="B1" s="383"/>
      <c r="C1"/>
      <c r="D1"/>
      <c r="E1"/>
      <c r="F1" s="370"/>
      <c r="G1"/>
      <c r="H1"/>
      <c r="I1" s="420"/>
      <c r="J1" s="455"/>
      <c r="K1" s="455"/>
      <c r="L1" s="455"/>
      <c r="M1" s="455"/>
      <c r="N1" s="20"/>
      <c r="O1" s="20"/>
      <c r="P1" s="20"/>
      <c r="Q1" s="20"/>
      <c r="R1" s="22" t="s">
        <v>191</v>
      </c>
      <c r="S1" s="20"/>
    </row>
    <row r="2" spans="1:19" x14ac:dyDescent="0.25">
      <c r="A2" s="1462" t="s">
        <v>0</v>
      </c>
      <c r="B2" s="1465" t="s">
        <v>699</v>
      </c>
      <c r="C2" s="1505" t="s">
        <v>79</v>
      </c>
      <c r="D2" s="1505" t="s">
        <v>80</v>
      </c>
      <c r="E2" s="1465" t="s">
        <v>700</v>
      </c>
      <c r="F2" s="1471" t="s">
        <v>701</v>
      </c>
      <c r="G2" s="1465" t="s">
        <v>702</v>
      </c>
      <c r="H2" s="1465" t="s">
        <v>703</v>
      </c>
      <c r="I2" s="853"/>
      <c r="J2" s="1505" t="s">
        <v>81</v>
      </c>
      <c r="K2" s="1505"/>
      <c r="L2" s="1505"/>
      <c r="M2" s="1505"/>
      <c r="N2" s="1505"/>
      <c r="O2" s="1505"/>
      <c r="P2" s="1505"/>
      <c r="Q2" s="1506"/>
      <c r="R2" s="1507"/>
      <c r="S2" s="41"/>
    </row>
    <row r="3" spans="1:19" ht="26.25" customHeight="1" x14ac:dyDescent="0.25">
      <c r="A3" s="1463"/>
      <c r="B3" s="1466"/>
      <c r="C3" s="1508"/>
      <c r="D3" s="1508"/>
      <c r="E3" s="1466"/>
      <c r="F3" s="1472"/>
      <c r="G3" s="1466"/>
      <c r="H3" s="1466"/>
      <c r="I3" s="854"/>
      <c r="J3" s="1508" t="s">
        <v>480</v>
      </c>
      <c r="K3" s="1508" t="s">
        <v>704</v>
      </c>
      <c r="L3" s="1508" t="s">
        <v>705</v>
      </c>
      <c r="M3" s="1508" t="s">
        <v>746</v>
      </c>
      <c r="N3" s="1508" t="s">
        <v>82</v>
      </c>
      <c r="O3" s="1508" t="s">
        <v>706</v>
      </c>
      <c r="P3" s="1460" t="s">
        <v>707</v>
      </c>
      <c r="Q3" s="1460" t="s">
        <v>708</v>
      </c>
      <c r="R3" s="1494" t="s">
        <v>767</v>
      </c>
      <c r="S3" s="41"/>
    </row>
    <row r="4" spans="1:19" ht="26.25" customHeight="1" thickBot="1" x14ac:dyDescent="0.3">
      <c r="A4" s="1464"/>
      <c r="B4" s="1461"/>
      <c r="C4" s="1509"/>
      <c r="D4" s="1509"/>
      <c r="E4" s="1461"/>
      <c r="F4" s="1473"/>
      <c r="G4" s="1461"/>
      <c r="H4" s="1461"/>
      <c r="I4" s="855"/>
      <c r="J4" s="1509"/>
      <c r="K4" s="1509"/>
      <c r="L4" s="1509"/>
      <c r="M4" s="1509"/>
      <c r="N4" s="1509"/>
      <c r="O4" s="1509"/>
      <c r="P4" s="1461"/>
      <c r="Q4" s="1461"/>
      <c r="R4" s="1495"/>
      <c r="S4" s="41"/>
    </row>
    <row r="5" spans="1:19" ht="15.75" thickBot="1" x14ac:dyDescent="0.3">
      <c r="A5" s="1496" t="s">
        <v>83</v>
      </c>
      <c r="B5" s="1497"/>
      <c r="C5" s="1498"/>
      <c r="D5" s="1498"/>
      <c r="E5" s="1498"/>
      <c r="F5" s="1498"/>
      <c r="G5" s="1498"/>
      <c r="H5" s="1498"/>
      <c r="I5" s="1498"/>
      <c r="J5" s="1498"/>
      <c r="K5" s="1498"/>
      <c r="L5" s="1498"/>
      <c r="M5" s="1498"/>
      <c r="N5" s="1498"/>
      <c r="O5" s="1498"/>
      <c r="P5" s="1498"/>
      <c r="Q5" s="1499"/>
      <c r="R5" s="1500"/>
      <c r="S5" s="20"/>
    </row>
    <row r="6" spans="1:19" x14ac:dyDescent="0.25">
      <c r="A6" s="1480">
        <v>1</v>
      </c>
      <c r="B6" s="1501"/>
      <c r="C6" s="1486" t="s">
        <v>72</v>
      </c>
      <c r="D6" s="1489" t="s">
        <v>709</v>
      </c>
      <c r="E6" s="857" t="s">
        <v>710</v>
      </c>
      <c r="F6" s="858" t="s">
        <v>711</v>
      </c>
      <c r="G6" s="857">
        <v>140</v>
      </c>
      <c r="H6" s="859">
        <v>0.45</v>
      </c>
      <c r="I6" s="857"/>
      <c r="J6" s="857"/>
      <c r="K6" s="857"/>
      <c r="L6" s="857"/>
      <c r="M6" s="857"/>
      <c r="N6" s="860" t="s">
        <v>844</v>
      </c>
      <c r="O6" s="860" t="s">
        <v>844</v>
      </c>
      <c r="P6" s="860" t="s">
        <v>844</v>
      </c>
      <c r="Q6" s="860" t="s">
        <v>844</v>
      </c>
      <c r="R6" s="861"/>
      <c r="S6" s="20"/>
    </row>
    <row r="7" spans="1:19" x14ac:dyDescent="0.25">
      <c r="A7" s="1481"/>
      <c r="B7" s="1502"/>
      <c r="C7" s="1487"/>
      <c r="D7" s="1490"/>
      <c r="E7" s="1474" t="s">
        <v>710</v>
      </c>
      <c r="F7" s="1492" t="s">
        <v>711</v>
      </c>
      <c r="G7" s="1474">
        <v>140</v>
      </c>
      <c r="H7" s="1469">
        <v>0.5</v>
      </c>
      <c r="I7" s="862"/>
      <c r="J7" s="1474"/>
      <c r="K7" s="1474"/>
      <c r="L7" s="1474"/>
      <c r="M7" s="1474"/>
      <c r="N7" s="1478"/>
      <c r="O7" s="863" t="s">
        <v>845</v>
      </c>
      <c r="P7" s="1478"/>
      <c r="Q7" s="1478"/>
      <c r="R7" s="1510"/>
      <c r="S7" s="20"/>
    </row>
    <row r="8" spans="1:19" x14ac:dyDescent="0.25">
      <c r="A8" s="1481"/>
      <c r="B8" s="1502"/>
      <c r="C8" s="1504"/>
      <c r="D8" s="1474"/>
      <c r="E8" s="1475"/>
      <c r="F8" s="1493"/>
      <c r="G8" s="1475"/>
      <c r="H8" s="1470"/>
      <c r="I8" s="864"/>
      <c r="J8" s="1475"/>
      <c r="K8" s="1475"/>
      <c r="L8" s="1475"/>
      <c r="M8" s="1475"/>
      <c r="N8" s="1479"/>
      <c r="O8" s="865" t="s">
        <v>846</v>
      </c>
      <c r="P8" s="1479"/>
      <c r="Q8" s="1479"/>
      <c r="R8" s="1511"/>
      <c r="S8" s="20"/>
    </row>
    <row r="9" spans="1:19" ht="15.75" thickBot="1" x14ac:dyDescent="0.3">
      <c r="A9" s="1481"/>
      <c r="B9" s="1503"/>
      <c r="C9" s="1488"/>
      <c r="D9" s="1491"/>
      <c r="E9" s="866" t="s">
        <v>723</v>
      </c>
      <c r="F9" s="867" t="s">
        <v>712</v>
      </c>
      <c r="G9" s="868">
        <v>180</v>
      </c>
      <c r="H9" s="868">
        <v>0.5</v>
      </c>
      <c r="I9" s="868"/>
      <c r="J9" s="890"/>
      <c r="K9" s="868"/>
      <c r="L9" s="868"/>
      <c r="M9" s="868"/>
      <c r="N9" s="868"/>
      <c r="O9" s="868"/>
      <c r="P9" s="868"/>
      <c r="Q9" s="868"/>
      <c r="R9" s="870"/>
      <c r="S9" s="20"/>
    </row>
    <row r="10" spans="1:19" ht="15.75" thickBot="1" x14ac:dyDescent="0.3">
      <c r="A10" s="1482"/>
      <c r="B10" s="456"/>
      <c r="C10" s="871" t="s">
        <v>545</v>
      </c>
      <c r="D10" s="872" t="s">
        <v>713</v>
      </c>
      <c r="E10" s="873" t="s">
        <v>714</v>
      </c>
      <c r="F10" s="874" t="s">
        <v>715</v>
      </c>
      <c r="G10" s="873">
        <v>275</v>
      </c>
      <c r="H10" s="873">
        <v>0.5</v>
      </c>
      <c r="I10" s="873"/>
      <c r="J10" s="873"/>
      <c r="K10" s="875"/>
      <c r="L10" s="873"/>
      <c r="M10" s="873"/>
      <c r="N10" s="872"/>
      <c r="O10" s="872"/>
      <c r="P10" s="872"/>
      <c r="Q10" s="872"/>
      <c r="R10" s="876"/>
      <c r="S10" s="20"/>
    </row>
    <row r="11" spans="1:19" x14ac:dyDescent="0.25">
      <c r="A11" s="1480">
        <v>2</v>
      </c>
      <c r="B11" s="1483"/>
      <c r="C11" s="1486" t="s">
        <v>71</v>
      </c>
      <c r="D11" s="1489" t="s">
        <v>716</v>
      </c>
      <c r="E11" s="857" t="s">
        <v>710</v>
      </c>
      <c r="F11" s="858" t="s">
        <v>711</v>
      </c>
      <c r="G11" s="857">
        <v>140</v>
      </c>
      <c r="H11" s="859">
        <v>0.45</v>
      </c>
      <c r="I11" s="857"/>
      <c r="J11" s="857"/>
      <c r="K11" s="857"/>
      <c r="L11" s="857" t="s">
        <v>17</v>
      </c>
      <c r="M11" s="857"/>
      <c r="N11" s="860" t="s">
        <v>844</v>
      </c>
      <c r="O11" s="860" t="s">
        <v>844</v>
      </c>
      <c r="P11" s="860" t="s">
        <v>844</v>
      </c>
      <c r="Q11" s="877"/>
      <c r="R11" s="861"/>
      <c r="S11" s="20"/>
    </row>
    <row r="12" spans="1:19" x14ac:dyDescent="0.25">
      <c r="A12" s="1481"/>
      <c r="B12" s="1484"/>
      <c r="C12" s="1487"/>
      <c r="D12" s="1490"/>
      <c r="E12" s="878" t="s">
        <v>710</v>
      </c>
      <c r="F12" s="879" t="s">
        <v>727</v>
      </c>
      <c r="G12" s="878">
        <v>140</v>
      </c>
      <c r="H12" s="878">
        <v>0.45</v>
      </c>
      <c r="I12" s="862"/>
      <c r="J12" s="862"/>
      <c r="K12" s="862"/>
      <c r="L12" s="862"/>
      <c r="M12" s="862"/>
      <c r="N12" s="880" t="s">
        <v>844</v>
      </c>
      <c r="O12" s="880" t="s">
        <v>844</v>
      </c>
      <c r="P12" s="880" t="s">
        <v>844</v>
      </c>
      <c r="Q12" s="862"/>
      <c r="R12" s="881"/>
      <c r="S12" s="20"/>
    </row>
    <row r="13" spans="1:19" x14ac:dyDescent="0.25">
      <c r="A13" s="1481"/>
      <c r="B13" s="1484"/>
      <c r="C13" s="1487"/>
      <c r="D13" s="1490"/>
      <c r="E13" s="1474" t="s">
        <v>710</v>
      </c>
      <c r="F13" s="1492" t="s">
        <v>711</v>
      </c>
      <c r="G13" s="1474">
        <v>140</v>
      </c>
      <c r="H13" s="1469">
        <v>0.5</v>
      </c>
      <c r="I13" s="862"/>
      <c r="J13" s="1474"/>
      <c r="K13" s="1474"/>
      <c r="L13" s="862"/>
      <c r="M13" s="1476"/>
      <c r="N13" s="1478"/>
      <c r="O13" s="863" t="s">
        <v>845</v>
      </c>
      <c r="P13" s="1478"/>
      <c r="Q13" s="1478"/>
      <c r="R13" s="1510"/>
      <c r="S13" s="20"/>
    </row>
    <row r="14" spans="1:19" x14ac:dyDescent="0.25">
      <c r="A14" s="1481"/>
      <c r="B14" s="1484"/>
      <c r="C14" s="1487"/>
      <c r="D14" s="1490"/>
      <c r="E14" s="1475"/>
      <c r="F14" s="1493"/>
      <c r="G14" s="1475"/>
      <c r="H14" s="1470"/>
      <c r="I14" s="864"/>
      <c r="J14" s="1475"/>
      <c r="K14" s="1475"/>
      <c r="L14" s="864"/>
      <c r="M14" s="1477"/>
      <c r="N14" s="1479"/>
      <c r="O14" s="865" t="s">
        <v>846</v>
      </c>
      <c r="P14" s="1479"/>
      <c r="Q14" s="1479"/>
      <c r="R14" s="1511"/>
      <c r="S14" s="20"/>
    </row>
    <row r="15" spans="1:19" x14ac:dyDescent="0.25">
      <c r="A15" s="1481"/>
      <c r="B15" s="1484"/>
      <c r="C15" s="1487"/>
      <c r="D15" s="1490"/>
      <c r="E15" s="878" t="s">
        <v>710</v>
      </c>
      <c r="F15" s="879" t="s">
        <v>727</v>
      </c>
      <c r="G15" s="878">
        <v>140</v>
      </c>
      <c r="H15" s="878">
        <v>0.5</v>
      </c>
      <c r="I15" s="862"/>
      <c r="J15" s="862"/>
      <c r="K15" s="862"/>
      <c r="L15" s="862"/>
      <c r="M15" s="882"/>
      <c r="N15" s="883"/>
      <c r="O15" s="883"/>
      <c r="P15" s="883"/>
      <c r="Q15" s="862"/>
      <c r="R15" s="881"/>
      <c r="S15" s="20"/>
    </row>
    <row r="16" spans="1:19" x14ac:dyDescent="0.25">
      <c r="A16" s="1481"/>
      <c r="B16" s="1484"/>
      <c r="C16" s="1487"/>
      <c r="D16" s="1490"/>
      <c r="E16" s="878" t="s">
        <v>723</v>
      </c>
      <c r="F16" s="879" t="s">
        <v>712</v>
      </c>
      <c r="G16" s="878">
        <v>180</v>
      </c>
      <c r="H16" s="878">
        <v>0.5</v>
      </c>
      <c r="I16" s="862"/>
      <c r="J16" s="863"/>
      <c r="K16" s="862"/>
      <c r="L16" s="862"/>
      <c r="M16" s="862"/>
      <c r="N16" s="862"/>
      <c r="O16" s="862"/>
      <c r="P16" s="862"/>
      <c r="Q16" s="862"/>
      <c r="R16" s="881"/>
      <c r="S16" s="20"/>
    </row>
    <row r="17" spans="1:19" x14ac:dyDescent="0.25">
      <c r="A17" s="1481"/>
      <c r="B17" s="1484"/>
      <c r="C17" s="1487"/>
      <c r="D17" s="1490"/>
      <c r="E17" s="1469" t="s">
        <v>710</v>
      </c>
      <c r="F17" s="1467" t="s">
        <v>717</v>
      </c>
      <c r="G17" s="1469">
        <v>180</v>
      </c>
      <c r="H17" s="1469">
        <v>0.5</v>
      </c>
      <c r="I17" s="862"/>
      <c r="J17" s="1474"/>
      <c r="K17" s="1474"/>
      <c r="L17" s="862"/>
      <c r="M17" s="863" t="s">
        <v>847</v>
      </c>
      <c r="N17" s="1478"/>
      <c r="O17" s="1478"/>
      <c r="P17" s="1478"/>
      <c r="Q17" s="1478"/>
      <c r="R17" s="1512"/>
      <c r="S17" s="420"/>
    </row>
    <row r="18" spans="1:19" x14ac:dyDescent="0.25">
      <c r="A18" s="1481"/>
      <c r="B18" s="1484"/>
      <c r="C18" s="1487"/>
      <c r="D18" s="1490"/>
      <c r="E18" s="1470"/>
      <c r="F18" s="1468"/>
      <c r="G18" s="1470"/>
      <c r="H18" s="1470"/>
      <c r="I18" s="862"/>
      <c r="J18" s="1475"/>
      <c r="K18" s="1475"/>
      <c r="L18" s="862"/>
      <c r="M18" s="865" t="s">
        <v>848</v>
      </c>
      <c r="N18" s="1479"/>
      <c r="O18" s="1479"/>
      <c r="P18" s="1479"/>
      <c r="Q18" s="1479"/>
      <c r="R18" s="1513"/>
      <c r="S18" s="420"/>
    </row>
    <row r="19" spans="1:19" x14ac:dyDescent="0.25">
      <c r="A19" s="1481"/>
      <c r="B19" s="1484"/>
      <c r="C19" s="1487"/>
      <c r="D19" s="1490"/>
      <c r="E19" s="878" t="s">
        <v>718</v>
      </c>
      <c r="F19" s="879" t="s">
        <v>715</v>
      </c>
      <c r="G19" s="878">
        <v>275</v>
      </c>
      <c r="H19" s="878">
        <v>0.5</v>
      </c>
      <c r="I19" s="862"/>
      <c r="J19" s="862"/>
      <c r="K19" s="863"/>
      <c r="L19" s="862"/>
      <c r="M19" s="862"/>
      <c r="N19" s="862"/>
      <c r="O19" s="862"/>
      <c r="P19" s="862"/>
      <c r="Q19" s="862"/>
      <c r="R19" s="881"/>
      <c r="S19" s="20"/>
    </row>
    <row r="20" spans="1:19" x14ac:dyDescent="0.25">
      <c r="A20" s="1481"/>
      <c r="B20" s="1484"/>
      <c r="C20" s="1487"/>
      <c r="D20" s="1490"/>
      <c r="E20" s="878" t="s">
        <v>719</v>
      </c>
      <c r="F20" s="884" t="s">
        <v>720</v>
      </c>
      <c r="G20" s="878">
        <v>275</v>
      </c>
      <c r="H20" s="878">
        <v>0.5</v>
      </c>
      <c r="I20" s="862"/>
      <c r="J20" s="862"/>
      <c r="K20" s="885"/>
      <c r="L20" s="862"/>
      <c r="M20" s="886"/>
      <c r="N20" s="883"/>
      <c r="O20" s="883"/>
      <c r="P20" s="883"/>
      <c r="Q20" s="883"/>
      <c r="R20" s="887"/>
      <c r="S20" s="20"/>
    </row>
    <row r="21" spans="1:19" ht="15.75" thickBot="1" x14ac:dyDescent="0.3">
      <c r="A21" s="1482"/>
      <c r="B21" s="1485"/>
      <c r="C21" s="1488"/>
      <c r="D21" s="1491"/>
      <c r="E21" s="888" t="s">
        <v>718</v>
      </c>
      <c r="F21" s="889" t="s">
        <v>721</v>
      </c>
      <c r="G21" s="888">
        <v>275</v>
      </c>
      <c r="H21" s="888">
        <v>0.5</v>
      </c>
      <c r="I21" s="868"/>
      <c r="J21" s="868"/>
      <c r="K21" s="890"/>
      <c r="L21" s="868"/>
      <c r="M21" s="866"/>
      <c r="N21" s="866"/>
      <c r="O21" s="866"/>
      <c r="P21" s="866"/>
      <c r="Q21" s="866"/>
      <c r="R21" s="891"/>
      <c r="S21" s="20"/>
    </row>
    <row r="22" spans="1:19" x14ac:dyDescent="0.25">
      <c r="A22" s="1480">
        <v>3</v>
      </c>
      <c r="B22" s="1514"/>
      <c r="C22" s="1486" t="s">
        <v>84</v>
      </c>
      <c r="D22" s="1489" t="s">
        <v>722</v>
      </c>
      <c r="E22" s="859" t="s">
        <v>710</v>
      </c>
      <c r="F22" s="892" t="s">
        <v>711</v>
      </c>
      <c r="G22" s="859">
        <v>140</v>
      </c>
      <c r="H22" s="859">
        <v>0.45</v>
      </c>
      <c r="I22" s="857"/>
      <c r="J22" s="857"/>
      <c r="K22" s="857"/>
      <c r="L22" s="857"/>
      <c r="M22" s="857"/>
      <c r="N22" s="860" t="s">
        <v>844</v>
      </c>
      <c r="O22" s="860" t="s">
        <v>844</v>
      </c>
      <c r="P22" s="860" t="s">
        <v>844</v>
      </c>
      <c r="Q22" s="877"/>
      <c r="R22" s="861"/>
      <c r="S22" s="20"/>
    </row>
    <row r="23" spans="1:19" x14ac:dyDescent="0.25">
      <c r="A23" s="1481"/>
      <c r="B23" s="1515"/>
      <c r="C23" s="1487"/>
      <c r="D23" s="1490"/>
      <c r="E23" s="1474" t="s">
        <v>710</v>
      </c>
      <c r="F23" s="1492" t="s">
        <v>711</v>
      </c>
      <c r="G23" s="1474">
        <v>140</v>
      </c>
      <c r="H23" s="1469">
        <v>0.5</v>
      </c>
      <c r="I23" s="862"/>
      <c r="J23" s="1474"/>
      <c r="K23" s="1474"/>
      <c r="L23" s="862"/>
      <c r="M23" s="1476"/>
      <c r="N23" s="1478"/>
      <c r="O23" s="863" t="s">
        <v>845</v>
      </c>
      <c r="P23" s="1478"/>
      <c r="Q23" s="1478"/>
      <c r="R23" s="1510"/>
      <c r="S23" s="20"/>
    </row>
    <row r="24" spans="1:19" x14ac:dyDescent="0.25">
      <c r="A24" s="1481"/>
      <c r="B24" s="1515"/>
      <c r="C24" s="1487"/>
      <c r="D24" s="1490"/>
      <c r="E24" s="1475"/>
      <c r="F24" s="1493"/>
      <c r="G24" s="1475"/>
      <c r="H24" s="1470"/>
      <c r="I24" s="864"/>
      <c r="J24" s="1475"/>
      <c r="K24" s="1475"/>
      <c r="L24" s="864"/>
      <c r="M24" s="1477"/>
      <c r="N24" s="1479"/>
      <c r="O24" s="865" t="s">
        <v>846</v>
      </c>
      <c r="P24" s="1479"/>
      <c r="Q24" s="1479"/>
      <c r="R24" s="1511"/>
      <c r="S24" s="20"/>
    </row>
    <row r="25" spans="1:19" x14ac:dyDescent="0.25">
      <c r="A25" s="1481"/>
      <c r="B25" s="1515"/>
      <c r="C25" s="1487"/>
      <c r="D25" s="1490"/>
      <c r="E25" s="878" t="s">
        <v>723</v>
      </c>
      <c r="F25" s="879" t="s">
        <v>712</v>
      </c>
      <c r="G25" s="878">
        <v>180</v>
      </c>
      <c r="H25" s="878">
        <v>0.5</v>
      </c>
      <c r="I25" s="862"/>
      <c r="J25" s="863"/>
      <c r="K25" s="862"/>
      <c r="L25" s="862"/>
      <c r="M25" s="862"/>
      <c r="N25" s="862"/>
      <c r="O25" s="862"/>
      <c r="P25" s="862"/>
      <c r="Q25" s="862"/>
      <c r="R25" s="881"/>
      <c r="S25" s="20"/>
    </row>
    <row r="26" spans="1:19" x14ac:dyDescent="0.25">
      <c r="A26" s="1481"/>
      <c r="B26" s="1515"/>
      <c r="C26" s="1487"/>
      <c r="D26" s="1490"/>
      <c r="E26" s="878" t="s">
        <v>710</v>
      </c>
      <c r="F26" s="879" t="s">
        <v>717</v>
      </c>
      <c r="G26" s="878">
        <v>180</v>
      </c>
      <c r="H26" s="878">
        <v>0.5</v>
      </c>
      <c r="I26" s="862"/>
      <c r="J26" s="862"/>
      <c r="K26" s="862"/>
      <c r="L26" s="862"/>
      <c r="M26" s="882"/>
      <c r="N26" s="883"/>
      <c r="O26" s="883"/>
      <c r="P26" s="883"/>
      <c r="Q26" s="883"/>
      <c r="R26" s="887"/>
      <c r="S26" s="20"/>
    </row>
    <row r="27" spans="1:19" x14ac:dyDescent="0.25">
      <c r="A27" s="1481"/>
      <c r="B27" s="1515"/>
      <c r="C27" s="1487"/>
      <c r="D27" s="1490"/>
      <c r="E27" s="878" t="s">
        <v>718</v>
      </c>
      <c r="F27" s="879" t="s">
        <v>715</v>
      </c>
      <c r="G27" s="878">
        <v>275</v>
      </c>
      <c r="H27" s="878">
        <v>0.5</v>
      </c>
      <c r="I27" s="862"/>
      <c r="J27" s="862"/>
      <c r="K27" s="863"/>
      <c r="L27" s="862"/>
      <c r="M27" s="862"/>
      <c r="N27" s="862"/>
      <c r="O27" s="862"/>
      <c r="P27" s="862"/>
      <c r="Q27" s="862"/>
      <c r="R27" s="881"/>
      <c r="S27" s="20"/>
    </row>
    <row r="28" spans="1:19" x14ac:dyDescent="0.25">
      <c r="A28" s="1481"/>
      <c r="B28" s="1515"/>
      <c r="C28" s="1487"/>
      <c r="D28" s="1490"/>
      <c r="E28" s="878" t="s">
        <v>719</v>
      </c>
      <c r="F28" s="884" t="s">
        <v>720</v>
      </c>
      <c r="G28" s="878">
        <v>275</v>
      </c>
      <c r="H28" s="878">
        <v>0.5</v>
      </c>
      <c r="I28" s="862"/>
      <c r="J28" s="862"/>
      <c r="K28" s="885"/>
      <c r="L28" s="862"/>
      <c r="M28" s="886"/>
      <c r="N28" s="883"/>
      <c r="O28" s="883"/>
      <c r="P28" s="883"/>
      <c r="Q28" s="883"/>
      <c r="R28" s="887"/>
      <c r="S28" s="20"/>
    </row>
    <row r="29" spans="1:19" ht="15.75" thickBot="1" x14ac:dyDescent="0.3">
      <c r="A29" s="1482"/>
      <c r="B29" s="1516"/>
      <c r="C29" s="1488"/>
      <c r="D29" s="1491"/>
      <c r="E29" s="888" t="s">
        <v>718</v>
      </c>
      <c r="F29" s="889" t="s">
        <v>721</v>
      </c>
      <c r="G29" s="888">
        <v>275</v>
      </c>
      <c r="H29" s="888">
        <v>0.5</v>
      </c>
      <c r="I29" s="868"/>
      <c r="J29" s="868"/>
      <c r="K29" s="890"/>
      <c r="L29" s="868"/>
      <c r="M29" s="866"/>
      <c r="N29" s="866"/>
      <c r="O29" s="866"/>
      <c r="P29" s="866"/>
      <c r="Q29" s="866"/>
      <c r="R29" s="891"/>
      <c r="S29" s="20"/>
    </row>
    <row r="30" spans="1:19" x14ac:dyDescent="0.25">
      <c r="A30" s="1517">
        <v>4</v>
      </c>
      <c r="B30" s="1520"/>
      <c r="C30" s="1486" t="s">
        <v>127</v>
      </c>
      <c r="D30" s="1489" t="s">
        <v>724</v>
      </c>
      <c r="E30" s="859" t="s">
        <v>710</v>
      </c>
      <c r="F30" s="892" t="s">
        <v>711</v>
      </c>
      <c r="G30" s="859">
        <v>140</v>
      </c>
      <c r="H30" s="859">
        <v>0.45</v>
      </c>
      <c r="I30" s="857"/>
      <c r="J30" s="857"/>
      <c r="K30" s="857"/>
      <c r="L30" s="857"/>
      <c r="M30" s="857"/>
      <c r="N30" s="860" t="s">
        <v>844</v>
      </c>
      <c r="O30" s="860" t="s">
        <v>844</v>
      </c>
      <c r="P30" s="860" t="s">
        <v>844</v>
      </c>
      <c r="Q30" s="877"/>
      <c r="R30" s="861"/>
      <c r="S30" s="20"/>
    </row>
    <row r="31" spans="1:19" x14ac:dyDescent="0.25">
      <c r="A31" s="1518"/>
      <c r="B31" s="1521"/>
      <c r="C31" s="1487"/>
      <c r="D31" s="1490"/>
      <c r="E31" s="878" t="s">
        <v>710</v>
      </c>
      <c r="F31" s="879" t="s">
        <v>727</v>
      </c>
      <c r="G31" s="878">
        <v>140</v>
      </c>
      <c r="H31" s="878">
        <v>0.45</v>
      </c>
      <c r="I31" s="862"/>
      <c r="J31" s="862"/>
      <c r="K31" s="862"/>
      <c r="L31" s="862"/>
      <c r="M31" s="862"/>
      <c r="N31" s="880" t="s">
        <v>844</v>
      </c>
      <c r="O31" s="880" t="s">
        <v>844</v>
      </c>
      <c r="P31" s="880" t="s">
        <v>844</v>
      </c>
      <c r="Q31" s="862"/>
      <c r="R31" s="881"/>
      <c r="S31" s="20"/>
    </row>
    <row r="32" spans="1:19" x14ac:dyDescent="0.25">
      <c r="A32" s="1518"/>
      <c r="B32" s="1521"/>
      <c r="C32" s="1487"/>
      <c r="D32" s="1490"/>
      <c r="E32" s="1474" t="s">
        <v>710</v>
      </c>
      <c r="F32" s="1492" t="s">
        <v>711</v>
      </c>
      <c r="G32" s="1474">
        <v>140</v>
      </c>
      <c r="H32" s="1469">
        <v>0.5</v>
      </c>
      <c r="I32" s="862"/>
      <c r="J32" s="1474"/>
      <c r="K32" s="1474"/>
      <c r="L32" s="862"/>
      <c r="M32" s="1476"/>
      <c r="N32" s="1478"/>
      <c r="O32" s="863" t="s">
        <v>845</v>
      </c>
      <c r="P32" s="1478"/>
      <c r="Q32" s="1478"/>
      <c r="R32" s="1510"/>
      <c r="S32" s="20"/>
    </row>
    <row r="33" spans="1:19" x14ac:dyDescent="0.25">
      <c r="A33" s="1518"/>
      <c r="B33" s="1521"/>
      <c r="C33" s="1487"/>
      <c r="D33" s="1490"/>
      <c r="E33" s="1475"/>
      <c r="F33" s="1493"/>
      <c r="G33" s="1475"/>
      <c r="H33" s="1470"/>
      <c r="I33" s="864"/>
      <c r="J33" s="1475"/>
      <c r="K33" s="1475"/>
      <c r="L33" s="864"/>
      <c r="M33" s="1477"/>
      <c r="N33" s="1479"/>
      <c r="O33" s="865" t="s">
        <v>846</v>
      </c>
      <c r="P33" s="1479"/>
      <c r="Q33" s="1479"/>
      <c r="R33" s="1511"/>
      <c r="S33" s="20"/>
    </row>
    <row r="34" spans="1:19" x14ac:dyDescent="0.25">
      <c r="A34" s="1518"/>
      <c r="B34" s="1521"/>
      <c r="C34" s="1487"/>
      <c r="D34" s="1490"/>
      <c r="E34" s="878" t="s">
        <v>710</v>
      </c>
      <c r="F34" s="879" t="s">
        <v>727</v>
      </c>
      <c r="G34" s="878">
        <v>140</v>
      </c>
      <c r="H34" s="878">
        <v>0.5</v>
      </c>
      <c r="I34" s="862"/>
      <c r="J34" s="862"/>
      <c r="K34" s="862"/>
      <c r="L34" s="862"/>
      <c r="M34" s="882"/>
      <c r="N34" s="883"/>
      <c r="O34" s="883"/>
      <c r="P34" s="883"/>
      <c r="Q34" s="862"/>
      <c r="R34" s="881"/>
      <c r="S34" s="20"/>
    </row>
    <row r="35" spans="1:19" x14ac:dyDescent="0.25">
      <c r="A35" s="1518"/>
      <c r="B35" s="1521"/>
      <c r="C35" s="1487"/>
      <c r="D35" s="1490"/>
      <c r="E35" s="862" t="s">
        <v>723</v>
      </c>
      <c r="F35" s="893" t="s">
        <v>712</v>
      </c>
      <c r="G35" s="862">
        <v>180</v>
      </c>
      <c r="H35" s="862">
        <v>0.5</v>
      </c>
      <c r="I35" s="862"/>
      <c r="J35" s="863"/>
      <c r="K35" s="862"/>
      <c r="L35" s="862"/>
      <c r="M35" s="862"/>
      <c r="N35" s="862"/>
      <c r="O35" s="862"/>
      <c r="P35" s="862"/>
      <c r="Q35" s="862"/>
      <c r="R35" s="881"/>
      <c r="S35" s="20"/>
    </row>
    <row r="36" spans="1:19" x14ac:dyDescent="0.25">
      <c r="A36" s="1518"/>
      <c r="B36" s="1521"/>
      <c r="C36" s="1487"/>
      <c r="D36" s="1490"/>
      <c r="E36" s="1474" t="s">
        <v>710</v>
      </c>
      <c r="F36" s="1492" t="s">
        <v>717</v>
      </c>
      <c r="G36" s="1474">
        <v>180</v>
      </c>
      <c r="H36" s="1474">
        <v>0.5</v>
      </c>
      <c r="I36" s="862"/>
      <c r="J36" s="1474"/>
      <c r="K36" s="1474"/>
      <c r="L36" s="862"/>
      <c r="M36" s="894" t="s">
        <v>847</v>
      </c>
      <c r="N36" s="883"/>
      <c r="O36" s="863" t="s">
        <v>845</v>
      </c>
      <c r="P36" s="883"/>
      <c r="Q36" s="883"/>
      <c r="R36" s="887"/>
      <c r="S36" s="20"/>
    </row>
    <row r="37" spans="1:19" x14ac:dyDescent="0.25">
      <c r="A37" s="1518"/>
      <c r="B37" s="1521"/>
      <c r="C37" s="1487"/>
      <c r="D37" s="1490"/>
      <c r="E37" s="1475"/>
      <c r="F37" s="1493"/>
      <c r="G37" s="1475"/>
      <c r="H37" s="1475"/>
      <c r="I37" s="864"/>
      <c r="J37" s="1475"/>
      <c r="K37" s="1475"/>
      <c r="L37" s="864"/>
      <c r="M37" s="865" t="s">
        <v>848</v>
      </c>
      <c r="N37" s="865"/>
      <c r="O37" s="865" t="s">
        <v>846</v>
      </c>
      <c r="P37" s="865"/>
      <c r="Q37" s="865"/>
      <c r="R37" s="895"/>
      <c r="S37" s="20"/>
    </row>
    <row r="38" spans="1:19" x14ac:dyDescent="0.25">
      <c r="A38" s="1518"/>
      <c r="B38" s="1521"/>
      <c r="C38" s="1487"/>
      <c r="D38" s="1490"/>
      <c r="E38" s="862" t="s">
        <v>718</v>
      </c>
      <c r="F38" s="893" t="s">
        <v>715</v>
      </c>
      <c r="G38" s="862">
        <v>275</v>
      </c>
      <c r="H38" s="862">
        <v>0.5</v>
      </c>
      <c r="I38" s="862"/>
      <c r="J38" s="862"/>
      <c r="K38" s="863"/>
      <c r="L38" s="862"/>
      <c r="M38" s="862"/>
      <c r="N38" s="862"/>
      <c r="O38" s="862"/>
      <c r="P38" s="862"/>
      <c r="Q38" s="862"/>
      <c r="R38" s="881"/>
      <c r="S38" s="20"/>
    </row>
    <row r="39" spans="1:19" x14ac:dyDescent="0.25">
      <c r="A39" s="1518"/>
      <c r="B39" s="1521"/>
      <c r="C39" s="1487"/>
      <c r="D39" s="1490"/>
      <c r="E39" s="878" t="s">
        <v>719</v>
      </c>
      <c r="F39" s="884" t="s">
        <v>720</v>
      </c>
      <c r="G39" s="878">
        <v>275</v>
      </c>
      <c r="H39" s="878">
        <v>0.5</v>
      </c>
      <c r="I39" s="862"/>
      <c r="J39" s="862"/>
      <c r="K39" s="885"/>
      <c r="L39" s="862"/>
      <c r="M39" s="886"/>
      <c r="N39" s="883"/>
      <c r="O39" s="883"/>
      <c r="P39" s="883"/>
      <c r="Q39" s="883"/>
      <c r="R39" s="887"/>
      <c r="S39" s="20"/>
    </row>
    <row r="40" spans="1:19" ht="15.75" thickBot="1" x14ac:dyDescent="0.3">
      <c r="A40" s="1519"/>
      <c r="B40" s="1522"/>
      <c r="C40" s="1523"/>
      <c r="D40" s="1524"/>
      <c r="E40" s="888" t="s">
        <v>718</v>
      </c>
      <c r="F40" s="889" t="s">
        <v>721</v>
      </c>
      <c r="G40" s="888">
        <v>275</v>
      </c>
      <c r="H40" s="888">
        <v>0.5</v>
      </c>
      <c r="I40" s="868"/>
      <c r="J40" s="868"/>
      <c r="K40" s="890"/>
      <c r="L40" s="868"/>
      <c r="M40" s="868"/>
      <c r="N40" s="868"/>
      <c r="O40" s="868"/>
      <c r="P40" s="868"/>
      <c r="Q40" s="868"/>
      <c r="R40" s="870"/>
      <c r="S40" s="20"/>
    </row>
    <row r="41" spans="1:19" x14ac:dyDescent="0.25">
      <c r="A41" s="1517">
        <v>5</v>
      </c>
      <c r="B41" s="896"/>
      <c r="C41" s="1536" t="s">
        <v>410</v>
      </c>
      <c r="D41" s="1534" t="s">
        <v>725</v>
      </c>
      <c r="E41" s="1532" t="s">
        <v>710</v>
      </c>
      <c r="F41" s="1532" t="s">
        <v>717</v>
      </c>
      <c r="G41" s="1532">
        <v>180</v>
      </c>
      <c r="H41" s="1532">
        <v>0.5</v>
      </c>
      <c r="I41" s="857"/>
      <c r="J41" s="1534"/>
      <c r="K41" s="1534"/>
      <c r="L41" s="857"/>
      <c r="M41" s="897" t="s">
        <v>847</v>
      </c>
      <c r="N41" s="1525"/>
      <c r="O41" s="1525"/>
      <c r="P41" s="1525"/>
      <c r="Q41" s="1525"/>
      <c r="R41" s="1527"/>
      <c r="S41" s="20"/>
    </row>
    <row r="42" spans="1:19" ht="15.75" thickBot="1" x14ac:dyDescent="0.3">
      <c r="A42" s="1519"/>
      <c r="B42" s="457"/>
      <c r="C42" s="1537"/>
      <c r="D42" s="1535"/>
      <c r="E42" s="1533"/>
      <c r="F42" s="1533"/>
      <c r="G42" s="1533"/>
      <c r="H42" s="1533"/>
      <c r="I42" s="898"/>
      <c r="J42" s="1535"/>
      <c r="K42" s="1535"/>
      <c r="L42" s="898"/>
      <c r="M42" s="869" t="s">
        <v>848</v>
      </c>
      <c r="N42" s="1526"/>
      <c r="O42" s="1526"/>
      <c r="P42" s="1526"/>
      <c r="Q42" s="1526"/>
      <c r="R42" s="1528"/>
      <c r="S42" s="20"/>
    </row>
    <row r="43" spans="1:19" x14ac:dyDescent="0.25">
      <c r="A43" s="1480">
        <v>6</v>
      </c>
      <c r="B43" s="1529"/>
      <c r="C43" s="1486" t="s">
        <v>411</v>
      </c>
      <c r="D43" s="1489" t="s">
        <v>726</v>
      </c>
      <c r="E43" s="859" t="s">
        <v>710</v>
      </c>
      <c r="F43" s="892" t="s">
        <v>711</v>
      </c>
      <c r="G43" s="859">
        <v>140</v>
      </c>
      <c r="H43" s="859">
        <v>0.45</v>
      </c>
      <c r="I43" s="857"/>
      <c r="J43" s="857"/>
      <c r="K43" s="857"/>
      <c r="L43" s="857"/>
      <c r="M43" s="857"/>
      <c r="N43" s="860" t="s">
        <v>844</v>
      </c>
      <c r="O43" s="860" t="s">
        <v>844</v>
      </c>
      <c r="P43" s="860" t="s">
        <v>844</v>
      </c>
      <c r="Q43" s="877"/>
      <c r="R43" s="861"/>
      <c r="S43" s="20"/>
    </row>
    <row r="44" spans="1:19" x14ac:dyDescent="0.25">
      <c r="A44" s="1481"/>
      <c r="B44" s="1530"/>
      <c r="C44" s="1487"/>
      <c r="D44" s="1490"/>
      <c r="E44" s="878" t="s">
        <v>710</v>
      </c>
      <c r="F44" s="879" t="s">
        <v>727</v>
      </c>
      <c r="G44" s="878">
        <v>140</v>
      </c>
      <c r="H44" s="878">
        <v>0.45</v>
      </c>
      <c r="I44" s="862"/>
      <c r="J44" s="862"/>
      <c r="K44" s="862"/>
      <c r="L44" s="862"/>
      <c r="M44" s="862"/>
      <c r="N44" s="880" t="s">
        <v>844</v>
      </c>
      <c r="O44" s="880" t="s">
        <v>844</v>
      </c>
      <c r="P44" s="880" t="s">
        <v>844</v>
      </c>
      <c r="Q44" s="862"/>
      <c r="R44" s="881"/>
      <c r="S44" s="20"/>
    </row>
    <row r="45" spans="1:19" x14ac:dyDescent="0.25">
      <c r="A45" s="1481"/>
      <c r="B45" s="1530"/>
      <c r="C45" s="1487"/>
      <c r="D45" s="1490"/>
      <c r="E45" s="864" t="s">
        <v>710</v>
      </c>
      <c r="F45" s="899" t="s">
        <v>711</v>
      </c>
      <c r="G45" s="864">
        <v>140</v>
      </c>
      <c r="H45" s="900">
        <v>0.5</v>
      </c>
      <c r="I45" s="862"/>
      <c r="J45" s="862"/>
      <c r="K45" s="862"/>
      <c r="L45" s="862"/>
      <c r="M45" s="882"/>
      <c r="N45" s="883"/>
      <c r="O45" s="883"/>
      <c r="P45" s="883"/>
      <c r="Q45" s="883"/>
      <c r="R45" s="881"/>
      <c r="S45" s="20"/>
    </row>
    <row r="46" spans="1:19" x14ac:dyDescent="0.25">
      <c r="A46" s="1481"/>
      <c r="B46" s="1530"/>
      <c r="C46" s="1487"/>
      <c r="D46" s="1490"/>
      <c r="E46" s="878" t="s">
        <v>710</v>
      </c>
      <c r="F46" s="879" t="s">
        <v>727</v>
      </c>
      <c r="G46" s="878">
        <v>140</v>
      </c>
      <c r="H46" s="878">
        <v>0.5</v>
      </c>
      <c r="I46" s="862"/>
      <c r="J46" s="862"/>
      <c r="K46" s="862"/>
      <c r="L46" s="862"/>
      <c r="M46" s="882"/>
      <c r="N46" s="883"/>
      <c r="O46" s="883"/>
      <c r="P46" s="883"/>
      <c r="Q46" s="862"/>
      <c r="R46" s="881"/>
      <c r="S46" s="20"/>
    </row>
    <row r="47" spans="1:19" x14ac:dyDescent="0.25">
      <c r="A47" s="1481"/>
      <c r="B47" s="1530"/>
      <c r="C47" s="1487"/>
      <c r="D47" s="1490"/>
      <c r="E47" s="878" t="s">
        <v>723</v>
      </c>
      <c r="F47" s="879" t="s">
        <v>712</v>
      </c>
      <c r="G47" s="878">
        <v>180</v>
      </c>
      <c r="H47" s="878">
        <v>0.5</v>
      </c>
      <c r="I47" s="862"/>
      <c r="J47" s="883"/>
      <c r="K47" s="862"/>
      <c r="L47" s="862"/>
      <c r="M47" s="862"/>
      <c r="N47" s="901"/>
      <c r="O47" s="901"/>
      <c r="P47" s="901"/>
      <c r="Q47" s="862"/>
      <c r="R47" s="881"/>
      <c r="S47" s="20"/>
    </row>
    <row r="48" spans="1:19" x14ac:dyDescent="0.25">
      <c r="A48" s="1481"/>
      <c r="B48" s="1530"/>
      <c r="C48" s="1487"/>
      <c r="D48" s="1490"/>
      <c r="E48" s="1474" t="s">
        <v>710</v>
      </c>
      <c r="F48" s="1492" t="s">
        <v>717</v>
      </c>
      <c r="G48" s="1474">
        <v>180</v>
      </c>
      <c r="H48" s="1474">
        <v>0.5</v>
      </c>
      <c r="I48" s="862"/>
      <c r="J48" s="1474"/>
      <c r="K48" s="1474"/>
      <c r="L48" s="862"/>
      <c r="M48" s="894" t="s">
        <v>847</v>
      </c>
      <c r="N48" s="883"/>
      <c r="O48" s="863" t="s">
        <v>845</v>
      </c>
      <c r="P48" s="883"/>
      <c r="Q48" s="883"/>
      <c r="R48" s="887"/>
      <c r="S48" s="20"/>
    </row>
    <row r="49" spans="1:19" x14ac:dyDescent="0.25">
      <c r="A49" s="1481"/>
      <c r="B49" s="1530"/>
      <c r="C49" s="1487"/>
      <c r="D49" s="1490"/>
      <c r="E49" s="1475"/>
      <c r="F49" s="1493"/>
      <c r="G49" s="1475"/>
      <c r="H49" s="1475"/>
      <c r="I49" s="864"/>
      <c r="J49" s="1475"/>
      <c r="K49" s="1475"/>
      <c r="L49" s="864"/>
      <c r="M49" s="865" t="s">
        <v>848</v>
      </c>
      <c r="N49" s="865"/>
      <c r="O49" s="865" t="s">
        <v>846</v>
      </c>
      <c r="P49" s="865"/>
      <c r="Q49" s="865"/>
      <c r="R49" s="895"/>
      <c r="S49" s="20"/>
    </row>
    <row r="50" spans="1:19" x14ac:dyDescent="0.25">
      <c r="A50" s="1481"/>
      <c r="B50" s="1530"/>
      <c r="C50" s="1487"/>
      <c r="D50" s="1490"/>
      <c r="E50" s="878" t="s">
        <v>719</v>
      </c>
      <c r="F50" s="884" t="s">
        <v>720</v>
      </c>
      <c r="G50" s="878">
        <v>275</v>
      </c>
      <c r="H50" s="878">
        <v>0.5</v>
      </c>
      <c r="I50" s="862"/>
      <c r="J50" s="862"/>
      <c r="K50" s="862"/>
      <c r="L50" s="862"/>
      <c r="M50" s="886"/>
      <c r="N50" s="883"/>
      <c r="O50" s="883"/>
      <c r="P50" s="883"/>
      <c r="Q50" s="883"/>
      <c r="R50" s="887"/>
      <c r="S50" s="20"/>
    </row>
    <row r="51" spans="1:19" ht="15.75" thickBot="1" x14ac:dyDescent="0.3">
      <c r="A51" s="1482"/>
      <c r="B51" s="1531"/>
      <c r="C51" s="1488"/>
      <c r="D51" s="1491"/>
      <c r="E51" s="868" t="s">
        <v>718</v>
      </c>
      <c r="F51" s="867" t="s">
        <v>721</v>
      </c>
      <c r="G51" s="868">
        <v>275</v>
      </c>
      <c r="H51" s="868">
        <v>0.5</v>
      </c>
      <c r="I51" s="868"/>
      <c r="J51" s="868"/>
      <c r="K51" s="890"/>
      <c r="L51" s="868"/>
      <c r="M51" s="868"/>
      <c r="N51" s="868"/>
      <c r="O51" s="868"/>
      <c r="P51" s="868"/>
      <c r="Q51" s="868"/>
      <c r="R51" s="870"/>
      <c r="S51" s="20"/>
    </row>
    <row r="52" spans="1:19" ht="15.75" thickBot="1" x14ac:dyDescent="0.3">
      <c r="A52" s="1481">
        <v>7</v>
      </c>
      <c r="B52" s="902"/>
      <c r="C52" s="1539" t="s">
        <v>85</v>
      </c>
      <c r="D52" s="1540" t="s">
        <v>225</v>
      </c>
      <c r="E52" s="1542" t="s">
        <v>710</v>
      </c>
      <c r="F52" s="1543" t="s">
        <v>727</v>
      </c>
      <c r="G52" s="1542" t="s">
        <v>751</v>
      </c>
      <c r="H52" s="1544">
        <v>0.45</v>
      </c>
      <c r="I52" s="903"/>
      <c r="J52" s="1474"/>
      <c r="K52" s="1474"/>
      <c r="L52" s="1474"/>
      <c r="M52" s="1474"/>
      <c r="N52" s="1478"/>
      <c r="O52" s="863" t="s">
        <v>845</v>
      </c>
      <c r="P52" s="1478"/>
      <c r="Q52" s="1478"/>
      <c r="R52" s="1510"/>
      <c r="S52" s="420"/>
    </row>
    <row r="53" spans="1:19" ht="15.75" thickBot="1" x14ac:dyDescent="0.3">
      <c r="A53" s="1481"/>
      <c r="B53" s="458"/>
      <c r="C53" s="1539"/>
      <c r="D53" s="1541"/>
      <c r="E53" s="1475"/>
      <c r="F53" s="1493"/>
      <c r="G53" s="1475"/>
      <c r="H53" s="1470"/>
      <c r="I53" s="864"/>
      <c r="J53" s="1475"/>
      <c r="K53" s="1475"/>
      <c r="L53" s="1475"/>
      <c r="M53" s="1475"/>
      <c r="N53" s="1479"/>
      <c r="O53" s="865" t="s">
        <v>846</v>
      </c>
      <c r="P53" s="1479"/>
      <c r="Q53" s="1479"/>
      <c r="R53" s="1511"/>
      <c r="S53" s="20"/>
    </row>
    <row r="54" spans="1:19" ht="15.75" thickBot="1" x14ac:dyDescent="0.3">
      <c r="A54" s="1481"/>
      <c r="B54" s="459"/>
      <c r="C54" s="1487"/>
      <c r="D54" s="904" t="s">
        <v>226</v>
      </c>
      <c r="E54" s="862" t="s">
        <v>710</v>
      </c>
      <c r="F54" s="893" t="s">
        <v>711</v>
      </c>
      <c r="G54" s="862" t="s">
        <v>751</v>
      </c>
      <c r="H54" s="862">
        <v>0.45</v>
      </c>
      <c r="I54" s="862"/>
      <c r="J54" s="862"/>
      <c r="K54" s="862"/>
      <c r="L54" s="862"/>
      <c r="M54" s="862"/>
      <c r="N54" s="883"/>
      <c r="O54" s="883"/>
      <c r="P54" s="883"/>
      <c r="Q54" s="883"/>
      <c r="R54" s="881"/>
      <c r="S54" s="420"/>
    </row>
    <row r="55" spans="1:19" ht="15.75" thickBot="1" x14ac:dyDescent="0.3">
      <c r="A55" s="1481"/>
      <c r="B55" s="460"/>
      <c r="C55" s="1487"/>
      <c r="D55" s="904" t="s">
        <v>227</v>
      </c>
      <c r="E55" s="862" t="s">
        <v>710</v>
      </c>
      <c r="F55" s="893" t="s">
        <v>727</v>
      </c>
      <c r="G55" s="862" t="s">
        <v>751</v>
      </c>
      <c r="H55" s="862">
        <v>0.45</v>
      </c>
      <c r="I55" s="862"/>
      <c r="J55" s="862"/>
      <c r="K55" s="862"/>
      <c r="L55" s="862"/>
      <c r="M55" s="862"/>
      <c r="N55" s="883"/>
      <c r="O55" s="883"/>
      <c r="P55" s="883"/>
      <c r="Q55" s="883"/>
      <c r="R55" s="881"/>
      <c r="S55" s="420"/>
    </row>
    <row r="56" spans="1:19" ht="15.75" thickBot="1" x14ac:dyDescent="0.3">
      <c r="A56" s="1481"/>
      <c r="B56" s="460"/>
      <c r="C56" s="1487"/>
      <c r="D56" s="904" t="s">
        <v>828</v>
      </c>
      <c r="E56" s="862" t="s">
        <v>710</v>
      </c>
      <c r="F56" s="893" t="s">
        <v>727</v>
      </c>
      <c r="G56" s="862" t="s">
        <v>751</v>
      </c>
      <c r="H56" s="862">
        <v>0.45</v>
      </c>
      <c r="I56" s="862"/>
      <c r="J56" s="862"/>
      <c r="K56" s="862"/>
      <c r="L56" s="862"/>
      <c r="M56" s="862"/>
      <c r="N56" s="883"/>
      <c r="O56" s="883"/>
      <c r="P56" s="883"/>
      <c r="Q56" s="883"/>
      <c r="R56" s="881"/>
      <c r="S56" s="420"/>
    </row>
    <row r="57" spans="1:19" ht="15.75" thickBot="1" x14ac:dyDescent="0.3">
      <c r="A57" s="1481"/>
      <c r="B57" s="460"/>
      <c r="C57" s="1487"/>
      <c r="D57" s="904" t="s">
        <v>829</v>
      </c>
      <c r="E57" s="862" t="s">
        <v>710</v>
      </c>
      <c r="F57" s="893" t="s">
        <v>727</v>
      </c>
      <c r="G57" s="862" t="s">
        <v>751</v>
      </c>
      <c r="H57" s="862">
        <v>0.45</v>
      </c>
      <c r="I57" s="862"/>
      <c r="J57" s="862"/>
      <c r="K57" s="862"/>
      <c r="L57" s="862"/>
      <c r="M57" s="862"/>
      <c r="N57" s="883"/>
      <c r="O57" s="883"/>
      <c r="P57" s="883"/>
      <c r="Q57" s="883"/>
      <c r="R57" s="881"/>
      <c r="S57" s="420"/>
    </row>
    <row r="58" spans="1:19" ht="15.75" thickBot="1" x14ac:dyDescent="0.3">
      <c r="A58" s="1482"/>
      <c r="B58" s="461"/>
      <c r="C58" s="1488"/>
      <c r="D58" s="905" t="s">
        <v>228</v>
      </c>
      <c r="E58" s="868" t="s">
        <v>710</v>
      </c>
      <c r="F58" s="867" t="s">
        <v>727</v>
      </c>
      <c r="G58" s="868" t="s">
        <v>751</v>
      </c>
      <c r="H58" s="868">
        <v>0.45</v>
      </c>
      <c r="I58" s="868"/>
      <c r="J58" s="868"/>
      <c r="K58" s="868"/>
      <c r="L58" s="868"/>
      <c r="M58" s="868"/>
      <c r="N58" s="869"/>
      <c r="O58" s="869"/>
      <c r="P58" s="869"/>
      <c r="Q58" s="869"/>
      <c r="R58" s="870"/>
      <c r="S58" s="420"/>
    </row>
    <row r="59" spans="1:19" x14ac:dyDescent="0.25">
      <c r="A59" s="20"/>
      <c r="B59" s="20"/>
      <c r="C59" s="20"/>
      <c r="D59" s="451"/>
      <c r="E59" s="20"/>
      <c r="F59" s="462"/>
      <c r="G59" s="20"/>
      <c r="H59" s="20"/>
      <c r="I59" s="20"/>
      <c r="J59" s="20"/>
      <c r="K59" s="20"/>
      <c r="L59" s="20"/>
      <c r="M59" s="20"/>
      <c r="N59" s="20"/>
      <c r="O59" s="20"/>
      <c r="P59" s="20"/>
      <c r="Q59" s="20"/>
      <c r="R59" s="451"/>
      <c r="S59" s="20"/>
    </row>
    <row r="60" spans="1:19" ht="14.45" customHeight="1" x14ac:dyDescent="0.25">
      <c r="A60" s="1538" t="s">
        <v>613</v>
      </c>
      <c r="B60" s="1538"/>
      <c r="C60" s="463"/>
      <c r="D60" s="20" t="s">
        <v>728</v>
      </c>
      <c r="E60" s="20"/>
      <c r="F60" s="20"/>
      <c r="G60" s="842"/>
      <c r="H60" s="842"/>
      <c r="I60" s="842"/>
      <c r="J60" s="465"/>
      <c r="K60" s="20"/>
      <c r="L60" s="20"/>
      <c r="M60" s="20"/>
      <c r="N60" s="20"/>
      <c r="O60" s="20"/>
      <c r="P60" s="20"/>
      <c r="Q60" s="20"/>
      <c r="R60" s="20"/>
      <c r="S60" s="20"/>
    </row>
    <row r="61" spans="1:19" x14ac:dyDescent="0.25">
      <c r="A61" s="842"/>
      <c r="B61" s="842"/>
      <c r="C61" s="464"/>
      <c r="D61" s="20" t="s">
        <v>849</v>
      </c>
      <c r="E61" s="20"/>
      <c r="F61" s="20"/>
      <c r="G61" s="842"/>
      <c r="H61" s="842"/>
      <c r="I61" s="842"/>
      <c r="J61" s="842"/>
      <c r="K61" s="20"/>
      <c r="L61" s="20"/>
      <c r="M61" s="20"/>
      <c r="N61" s="20"/>
      <c r="O61" s="20"/>
      <c r="P61" s="20"/>
      <c r="Q61" s="20"/>
      <c r="R61" s="20"/>
      <c r="S61" s="20"/>
    </row>
    <row r="62" spans="1:19" x14ac:dyDescent="0.25">
      <c r="A62" s="842"/>
      <c r="B62" s="842"/>
      <c r="C62" s="466"/>
      <c r="D62" s="20" t="s">
        <v>850</v>
      </c>
      <c r="E62" s="465"/>
      <c r="F62" s="465"/>
      <c r="G62" s="465"/>
      <c r="H62" s="465"/>
      <c r="I62" s="465"/>
      <c r="J62" s="842"/>
      <c r="K62" s="20"/>
      <c r="L62" s="20"/>
      <c r="M62" s="20"/>
      <c r="N62" s="20"/>
      <c r="O62" s="20"/>
      <c r="P62" s="20"/>
      <c r="Q62" s="20"/>
      <c r="R62" s="20"/>
      <c r="S62" s="20"/>
    </row>
    <row r="63" spans="1:19" x14ac:dyDescent="0.25">
      <c r="A63" s="420"/>
      <c r="B63" s="465"/>
      <c r="C63" s="906" t="s">
        <v>844</v>
      </c>
      <c r="D63" s="20" t="s">
        <v>851</v>
      </c>
      <c r="E63" s="465"/>
      <c r="F63" s="465"/>
      <c r="G63" s="465"/>
      <c r="H63" s="465"/>
      <c r="I63" s="465"/>
      <c r="J63" s="465"/>
      <c r="K63" s="20"/>
      <c r="L63" s="20"/>
      <c r="M63" s="20"/>
      <c r="N63" s="20"/>
      <c r="O63" s="20"/>
      <c r="P63" s="20"/>
      <c r="Q63" s="20"/>
      <c r="R63" s="20"/>
      <c r="S63" s="20"/>
    </row>
  </sheetData>
  <mergeCells count="137">
    <mergeCell ref="R52:R53"/>
    <mergeCell ref="A60:B60"/>
    <mergeCell ref="K52:K53"/>
    <mergeCell ref="L52:L53"/>
    <mergeCell ref="M52:M53"/>
    <mergeCell ref="N52:N53"/>
    <mergeCell ref="P52:P53"/>
    <mergeCell ref="Q52:Q53"/>
    <mergeCell ref="J48:J49"/>
    <mergeCell ref="K48:K49"/>
    <mergeCell ref="A52:A58"/>
    <mergeCell ref="C52:C58"/>
    <mergeCell ref="D52:D53"/>
    <mergeCell ref="E52:E53"/>
    <mergeCell ref="F52:F53"/>
    <mergeCell ref="G52:G53"/>
    <mergeCell ref="H52:H53"/>
    <mergeCell ref="J52:J53"/>
    <mergeCell ref="Q41:Q42"/>
    <mergeCell ref="R41:R42"/>
    <mergeCell ref="A43:A51"/>
    <mergeCell ref="B43:B51"/>
    <mergeCell ref="C43:C51"/>
    <mergeCell ref="D43:D51"/>
    <mergeCell ref="E48:E49"/>
    <mergeCell ref="F48:F49"/>
    <mergeCell ref="G48:G49"/>
    <mergeCell ref="H48:H49"/>
    <mergeCell ref="H41:H42"/>
    <mergeCell ref="J41:J42"/>
    <mergeCell ref="K41:K42"/>
    <mergeCell ref="N41:N42"/>
    <mergeCell ref="O41:O42"/>
    <mergeCell ref="P41:P42"/>
    <mergeCell ref="A41:A42"/>
    <mergeCell ref="C41:C42"/>
    <mergeCell ref="D41:D42"/>
    <mergeCell ref="E41:E42"/>
    <mergeCell ref="F41:F42"/>
    <mergeCell ref="G41:G42"/>
    <mergeCell ref="R32:R33"/>
    <mergeCell ref="E36:E37"/>
    <mergeCell ref="F36:F37"/>
    <mergeCell ref="G36:G37"/>
    <mergeCell ref="H36:H37"/>
    <mergeCell ref="J36:J37"/>
    <mergeCell ref="K36:K37"/>
    <mergeCell ref="J32:J33"/>
    <mergeCell ref="K32:K33"/>
    <mergeCell ref="M32:M33"/>
    <mergeCell ref="N32:N33"/>
    <mergeCell ref="P32:P33"/>
    <mergeCell ref="Q32:Q33"/>
    <mergeCell ref="O17:O18"/>
    <mergeCell ref="H13:H14"/>
    <mergeCell ref="J13:J14"/>
    <mergeCell ref="A30:A40"/>
    <mergeCell ref="B30:B40"/>
    <mergeCell ref="C30:C40"/>
    <mergeCell ref="D30:D40"/>
    <mergeCell ref="E32:E33"/>
    <mergeCell ref="F32:F33"/>
    <mergeCell ref="G32:G33"/>
    <mergeCell ref="H32:H33"/>
    <mergeCell ref="H23:H24"/>
    <mergeCell ref="Q13:Q14"/>
    <mergeCell ref="R13:R14"/>
    <mergeCell ref="E17:E18"/>
    <mergeCell ref="P13:P14"/>
    <mergeCell ref="P17:P18"/>
    <mergeCell ref="Q17:Q18"/>
    <mergeCell ref="R17:R18"/>
    <mergeCell ref="A22:A29"/>
    <mergeCell ref="B22:B29"/>
    <mergeCell ref="C22:C29"/>
    <mergeCell ref="D22:D29"/>
    <mergeCell ref="E23:E24"/>
    <mergeCell ref="F23:F24"/>
    <mergeCell ref="G23:G24"/>
    <mergeCell ref="Q23:Q24"/>
    <mergeCell ref="R23:R24"/>
    <mergeCell ref="J23:J24"/>
    <mergeCell ref="K23:K24"/>
    <mergeCell ref="M23:M24"/>
    <mergeCell ref="N23:N24"/>
    <mergeCell ref="P23:P24"/>
    <mergeCell ref="J17:J18"/>
    <mergeCell ref="K17:K18"/>
    <mergeCell ref="N17:N18"/>
    <mergeCell ref="R3:R4"/>
    <mergeCell ref="A5:R5"/>
    <mergeCell ref="A6:A10"/>
    <mergeCell ref="B6:B9"/>
    <mergeCell ref="C6:C9"/>
    <mergeCell ref="D6:D9"/>
    <mergeCell ref="E7:E8"/>
    <mergeCell ref="F7:F8"/>
    <mergeCell ref="G7:G8"/>
    <mergeCell ref="G2:G4"/>
    <mergeCell ref="H2:H4"/>
    <mergeCell ref="J2:R2"/>
    <mergeCell ref="J3:J4"/>
    <mergeCell ref="K3:K4"/>
    <mergeCell ref="L3:L4"/>
    <mergeCell ref="M3:M4"/>
    <mergeCell ref="N3:N4"/>
    <mergeCell ref="O3:O4"/>
    <mergeCell ref="C2:C4"/>
    <mergeCell ref="D2:D4"/>
    <mergeCell ref="P7:P8"/>
    <mergeCell ref="Q7:Q8"/>
    <mergeCell ref="R7:R8"/>
    <mergeCell ref="H7:H8"/>
    <mergeCell ref="P3:P4"/>
    <mergeCell ref="A2:A4"/>
    <mergeCell ref="B2:B4"/>
    <mergeCell ref="F17:F18"/>
    <mergeCell ref="G17:G18"/>
    <mergeCell ref="H17:H18"/>
    <mergeCell ref="E2:E4"/>
    <mergeCell ref="F2:F4"/>
    <mergeCell ref="Q3:Q4"/>
    <mergeCell ref="K13:K14"/>
    <mergeCell ref="M13:M14"/>
    <mergeCell ref="N13:N14"/>
    <mergeCell ref="A11:A21"/>
    <mergeCell ref="B11:B21"/>
    <mergeCell ref="C11:C21"/>
    <mergeCell ref="D11:D21"/>
    <mergeCell ref="E13:E14"/>
    <mergeCell ref="F13:F14"/>
    <mergeCell ref="G13:G14"/>
    <mergeCell ref="J7:J8"/>
    <mergeCell ref="K7:K8"/>
    <mergeCell ref="L7:L8"/>
    <mergeCell ref="M7:M8"/>
    <mergeCell ref="N7:N8"/>
  </mergeCells>
  <hyperlinks>
    <hyperlink ref="R1" location="СОДЕРЖАНИЕ!A1" display="Назад в СОДЕРЖАНИЕ "/>
  </hyperlinks>
  <pageMargins left="0.23622047244094491" right="0.23622047244094491" top="0.35433070866141736" bottom="0.74803149606299213" header="0.11811023622047245" footer="0.11811023622047245"/>
  <pageSetup paperSize="9" scale="59" orientation="portrait" r:id="rId1"/>
  <headerFooter>
    <oddFooter>Страница &amp;P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pageSetUpPr fitToPage="1"/>
  </sheetPr>
  <dimension ref="A1:O20"/>
  <sheetViews>
    <sheetView zoomScaleNormal="100" workbookViewId="0">
      <pane ySplit="6" topLeftCell="A7" activePane="bottomLeft" state="frozen"/>
      <selection pane="bottomLeft"/>
    </sheetView>
  </sheetViews>
  <sheetFormatPr defaultColWidth="9.28515625" defaultRowHeight="15" x14ac:dyDescent="0.25"/>
  <cols>
    <col min="1" max="1" width="2.7109375" style="25" customWidth="1"/>
    <col min="2" max="2" width="6.5703125" style="25" customWidth="1"/>
    <col min="3" max="3" width="39.28515625" style="25" customWidth="1"/>
    <col min="4" max="4" width="59.7109375" style="25" customWidth="1"/>
    <col min="5" max="7" width="12.5703125" style="25" customWidth="1"/>
    <col min="8" max="8" width="10" style="36" customWidth="1"/>
    <col min="9" max="9" width="10.28515625" style="25" customWidth="1"/>
    <col min="10" max="10" width="10.28515625" style="87" customWidth="1"/>
    <col min="11" max="11" width="10.140625" style="87" customWidth="1"/>
    <col min="12" max="12" width="2.5703125" style="25" customWidth="1"/>
    <col min="13" max="13" width="41.7109375" style="25" customWidth="1"/>
    <col min="14" max="16384" width="9.28515625" style="25"/>
  </cols>
  <sheetData>
    <row r="1" spans="1:15" x14ac:dyDescent="0.25">
      <c r="A1" s="20"/>
      <c r="B1" s="20"/>
      <c r="C1" s="20"/>
      <c r="D1" s="20"/>
      <c r="E1" s="20"/>
      <c r="F1" s="20"/>
      <c r="G1" s="20"/>
      <c r="H1" s="43"/>
      <c r="I1" s="20"/>
      <c r="J1" s="487"/>
      <c r="K1" s="487"/>
      <c r="L1" s="20"/>
    </row>
    <row r="2" spans="1:15" x14ac:dyDescent="0.25">
      <c r="A2" s="20"/>
      <c r="B2" s="32" t="s">
        <v>910</v>
      </c>
      <c r="C2" s="20"/>
      <c r="D2" s="20"/>
      <c r="E2" s="20"/>
      <c r="F2" s="20"/>
      <c r="G2" s="20"/>
      <c r="H2" s="43"/>
      <c r="I2" s="20"/>
      <c r="J2" s="488" t="s">
        <v>191</v>
      </c>
      <c r="K2" s="487"/>
      <c r="L2" s="20"/>
      <c r="M2" s="26"/>
      <c r="N2" s="26"/>
      <c r="O2" s="26"/>
    </row>
    <row r="3" spans="1:15" x14ac:dyDescent="0.25">
      <c r="A3" s="20"/>
      <c r="B3" s="960" t="s">
        <v>652</v>
      </c>
      <c r="C3" s="960"/>
      <c r="D3" s="331"/>
      <c r="E3" s="331"/>
      <c r="F3" s="331"/>
      <c r="G3" s="331"/>
      <c r="H3" s="332"/>
      <c r="I3" s="22"/>
      <c r="J3" s="489"/>
      <c r="K3" s="490" t="s">
        <v>43</v>
      </c>
      <c r="L3" s="20"/>
      <c r="M3" s="26"/>
      <c r="N3" s="26"/>
      <c r="O3" s="26"/>
    </row>
    <row r="4" spans="1:15" ht="15.75" thickBot="1" x14ac:dyDescent="0.3">
      <c r="A4" s="20"/>
      <c r="B4" s="20"/>
      <c r="C4" s="20"/>
      <c r="D4" s="20"/>
      <c r="E4" s="20"/>
      <c r="F4" s="20"/>
      <c r="G4" s="20"/>
      <c r="H4" s="43"/>
      <c r="I4" s="20"/>
      <c r="J4" s="487"/>
      <c r="K4" s="487"/>
      <c r="L4" s="20"/>
    </row>
    <row r="5" spans="1:15" ht="31.15" customHeight="1" x14ac:dyDescent="0.25">
      <c r="A5" s="20"/>
      <c r="B5" s="961" t="s">
        <v>0</v>
      </c>
      <c r="C5" s="963" t="s">
        <v>1</v>
      </c>
      <c r="D5" s="964"/>
      <c r="E5" s="967" t="s">
        <v>559</v>
      </c>
      <c r="F5" s="969" t="s">
        <v>560</v>
      </c>
      <c r="G5" s="969"/>
      <c r="H5" s="967" t="s">
        <v>2</v>
      </c>
      <c r="I5" s="967" t="s">
        <v>27</v>
      </c>
      <c r="J5" s="970" t="s">
        <v>909</v>
      </c>
      <c r="K5" s="971"/>
      <c r="L5" s="20"/>
    </row>
    <row r="6" spans="1:15" ht="15.75" thickBot="1" x14ac:dyDescent="0.3">
      <c r="A6" s="20"/>
      <c r="B6" s="962"/>
      <c r="C6" s="965"/>
      <c r="D6" s="966"/>
      <c r="E6" s="968"/>
      <c r="F6" s="165" t="s">
        <v>561</v>
      </c>
      <c r="G6" s="165" t="s">
        <v>124</v>
      </c>
      <c r="H6" s="968"/>
      <c r="I6" s="968"/>
      <c r="J6" s="491" t="s">
        <v>562</v>
      </c>
      <c r="K6" s="492" t="s">
        <v>563</v>
      </c>
      <c r="L6" s="20"/>
    </row>
    <row r="7" spans="1:15" ht="15.75" thickBot="1" x14ac:dyDescent="0.3">
      <c r="A7" s="20"/>
      <c r="B7" s="972" t="s">
        <v>564</v>
      </c>
      <c r="C7" s="973"/>
      <c r="D7" s="973"/>
      <c r="E7" s="973"/>
      <c r="F7" s="973"/>
      <c r="G7" s="973"/>
      <c r="H7" s="973"/>
      <c r="I7" s="973"/>
      <c r="J7" s="973"/>
      <c r="K7" s="974"/>
      <c r="L7" s="20"/>
    </row>
    <row r="8" spans="1:15" x14ac:dyDescent="0.25">
      <c r="A8" s="20"/>
      <c r="B8" s="391">
        <v>1</v>
      </c>
      <c r="C8" s="392" t="s">
        <v>565</v>
      </c>
      <c r="D8" s="393" t="s">
        <v>749</v>
      </c>
      <c r="E8" s="394" t="s">
        <v>4</v>
      </c>
      <c r="F8" s="394" t="s">
        <v>612</v>
      </c>
      <c r="G8" s="394" t="s">
        <v>4</v>
      </c>
      <c r="H8" s="395" t="s">
        <v>3</v>
      </c>
      <c r="I8" s="395">
        <v>6</v>
      </c>
      <c r="J8" s="978" t="s">
        <v>879</v>
      </c>
      <c r="K8" s="979"/>
      <c r="L8" s="20"/>
      <c r="M8" s="333"/>
    </row>
    <row r="9" spans="1:15" x14ac:dyDescent="0.25">
      <c r="A9" s="20"/>
      <c r="B9" s="975" t="s">
        <v>566</v>
      </c>
      <c r="C9" s="976"/>
      <c r="D9" s="976"/>
      <c r="E9" s="976"/>
      <c r="F9" s="976"/>
      <c r="G9" s="976"/>
      <c r="H9" s="976"/>
      <c r="I9" s="976"/>
      <c r="J9" s="976"/>
      <c r="K9" s="977"/>
      <c r="L9" s="20"/>
      <c r="M9" s="333"/>
    </row>
    <row r="10" spans="1:15" x14ac:dyDescent="0.25">
      <c r="A10" s="20"/>
      <c r="B10" s="396">
        <v>2</v>
      </c>
      <c r="C10" s="193" t="s">
        <v>567</v>
      </c>
      <c r="D10" s="927" t="s">
        <v>568</v>
      </c>
      <c r="E10" s="397" t="s">
        <v>4</v>
      </c>
      <c r="F10" s="164" t="s">
        <v>569</v>
      </c>
      <c r="G10" s="397" t="s">
        <v>4</v>
      </c>
      <c r="H10" s="164" t="s">
        <v>3</v>
      </c>
      <c r="I10" s="164">
        <v>8</v>
      </c>
      <c r="J10" s="398">
        <f>ROUND(K10/25,0)</f>
        <v>82</v>
      </c>
      <c r="K10" s="493">
        <v>2061</v>
      </c>
      <c r="L10" s="20"/>
      <c r="M10" s="333"/>
    </row>
    <row r="11" spans="1:15" x14ac:dyDescent="0.25">
      <c r="A11" s="20"/>
      <c r="B11" s="396">
        <v>3</v>
      </c>
      <c r="C11" s="193" t="s">
        <v>570</v>
      </c>
      <c r="D11" s="927" t="s">
        <v>571</v>
      </c>
      <c r="E11" s="397" t="s">
        <v>4</v>
      </c>
      <c r="F11" s="164" t="s">
        <v>572</v>
      </c>
      <c r="G11" s="397" t="s">
        <v>4</v>
      </c>
      <c r="H11" s="164" t="s">
        <v>3</v>
      </c>
      <c r="I11" s="398">
        <v>12</v>
      </c>
      <c r="J11" s="398">
        <f>ROUND(K11/25,0)</f>
        <v>55</v>
      </c>
      <c r="K11" s="493">
        <v>1374</v>
      </c>
      <c r="L11" s="20"/>
      <c r="M11" s="333"/>
    </row>
    <row r="12" spans="1:15" x14ac:dyDescent="0.25">
      <c r="A12" s="20"/>
      <c r="B12" s="975" t="s">
        <v>610</v>
      </c>
      <c r="C12" s="976"/>
      <c r="D12" s="976"/>
      <c r="E12" s="976"/>
      <c r="F12" s="976"/>
      <c r="G12" s="976"/>
      <c r="H12" s="976"/>
      <c r="I12" s="976"/>
      <c r="J12" s="976"/>
      <c r="K12" s="977"/>
      <c r="L12" s="20"/>
      <c r="M12" s="333"/>
    </row>
    <row r="13" spans="1:15" x14ac:dyDescent="0.25">
      <c r="A13" s="20"/>
      <c r="B13" s="396">
        <v>4</v>
      </c>
      <c r="C13" s="193" t="s">
        <v>573</v>
      </c>
      <c r="D13" s="927" t="s">
        <v>574</v>
      </c>
      <c r="E13" s="164" t="s">
        <v>575</v>
      </c>
      <c r="F13" s="164" t="s">
        <v>576</v>
      </c>
      <c r="G13" s="164">
        <v>75</v>
      </c>
      <c r="H13" s="164" t="s">
        <v>577</v>
      </c>
      <c r="I13" s="397" t="s">
        <v>4</v>
      </c>
      <c r="J13" s="398">
        <f>ROUND(K13/75,0)</f>
        <v>101</v>
      </c>
      <c r="K13" s="493">
        <v>7556</v>
      </c>
      <c r="L13" s="20"/>
      <c r="M13" s="333"/>
    </row>
    <row r="14" spans="1:15" x14ac:dyDescent="0.25">
      <c r="A14" s="20"/>
      <c r="B14" s="334">
        <v>5</v>
      </c>
      <c r="C14" s="193" t="s">
        <v>578</v>
      </c>
      <c r="D14" s="927" t="s">
        <v>579</v>
      </c>
      <c r="E14" s="164" t="s">
        <v>580</v>
      </c>
      <c r="F14" s="164" t="s">
        <v>576</v>
      </c>
      <c r="G14" s="164">
        <v>75</v>
      </c>
      <c r="H14" s="164" t="s">
        <v>577</v>
      </c>
      <c r="I14" s="328" t="s">
        <v>4</v>
      </c>
      <c r="J14" s="494">
        <f>ROUND(K14/75,0)</f>
        <v>137</v>
      </c>
      <c r="K14" s="493">
        <v>10304</v>
      </c>
      <c r="L14" s="20"/>
      <c r="M14" s="333"/>
    </row>
    <row r="15" spans="1:15" x14ac:dyDescent="0.25">
      <c r="A15" s="20"/>
      <c r="B15" s="957" t="s">
        <v>581</v>
      </c>
      <c r="C15" s="958"/>
      <c r="D15" s="958"/>
      <c r="E15" s="958"/>
      <c r="F15" s="958"/>
      <c r="G15" s="958"/>
      <c r="H15" s="958"/>
      <c r="I15" s="958"/>
      <c r="J15" s="958"/>
      <c r="K15" s="959"/>
      <c r="L15" s="20"/>
      <c r="M15" s="333"/>
    </row>
    <row r="16" spans="1:15" x14ac:dyDescent="0.25">
      <c r="A16" s="20"/>
      <c r="B16" s="334">
        <v>6</v>
      </c>
      <c r="C16" s="197" t="s">
        <v>582</v>
      </c>
      <c r="D16" s="335" t="s">
        <v>583</v>
      </c>
      <c r="E16" s="153" t="s">
        <v>584</v>
      </c>
      <c r="F16" s="164" t="s">
        <v>576</v>
      </c>
      <c r="G16" s="153">
        <v>75</v>
      </c>
      <c r="H16" s="164" t="s">
        <v>577</v>
      </c>
      <c r="I16" s="328" t="s">
        <v>4</v>
      </c>
      <c r="J16" s="494">
        <f>ROUND(K16/75,0)</f>
        <v>129</v>
      </c>
      <c r="K16" s="493">
        <v>9703</v>
      </c>
      <c r="L16" s="20"/>
      <c r="M16" s="333"/>
    </row>
    <row r="17" spans="1:13" x14ac:dyDescent="0.25">
      <c r="A17" s="20"/>
      <c r="B17" s="334">
        <v>7</v>
      </c>
      <c r="C17" s="193" t="s">
        <v>585</v>
      </c>
      <c r="D17" s="927" t="s">
        <v>611</v>
      </c>
      <c r="E17" s="164" t="s">
        <v>584</v>
      </c>
      <c r="F17" s="164" t="s">
        <v>576</v>
      </c>
      <c r="G17" s="164">
        <v>75</v>
      </c>
      <c r="H17" s="164" t="s">
        <v>577</v>
      </c>
      <c r="I17" s="328" t="s">
        <v>4</v>
      </c>
      <c r="J17" s="494">
        <f>ROUND(K17/75,0)</f>
        <v>103</v>
      </c>
      <c r="K17" s="493">
        <v>7729</v>
      </c>
      <c r="L17" s="20"/>
      <c r="M17" s="333"/>
    </row>
    <row r="18" spans="1:13" x14ac:dyDescent="0.25">
      <c r="A18" s="20"/>
      <c r="B18" s="957" t="s">
        <v>868</v>
      </c>
      <c r="C18" s="958"/>
      <c r="D18" s="958"/>
      <c r="E18" s="958"/>
      <c r="F18" s="958"/>
      <c r="G18" s="958"/>
      <c r="H18" s="958"/>
      <c r="I18" s="958"/>
      <c r="J18" s="958"/>
      <c r="K18" s="959"/>
      <c r="L18" s="20"/>
      <c r="M18" s="333"/>
    </row>
    <row r="19" spans="1:13" ht="15.75" thickBot="1" x14ac:dyDescent="0.3">
      <c r="A19" s="20"/>
      <c r="B19" s="336">
        <v>6</v>
      </c>
      <c r="C19" s="337" t="s">
        <v>869</v>
      </c>
      <c r="D19" s="338" t="s">
        <v>870</v>
      </c>
      <c r="E19" s="339"/>
      <c r="F19" s="929" t="s">
        <v>871</v>
      </c>
      <c r="G19" s="339">
        <f>0.1*5</f>
        <v>0.5</v>
      </c>
      <c r="H19" s="929" t="s">
        <v>577</v>
      </c>
      <c r="I19" s="340" t="s">
        <v>4</v>
      </c>
      <c r="J19" s="495" t="s">
        <v>4</v>
      </c>
      <c r="K19" s="496">
        <v>1059</v>
      </c>
      <c r="L19" s="20"/>
      <c r="M19" s="333"/>
    </row>
    <row r="20" spans="1:13" x14ac:dyDescent="0.25">
      <c r="A20" s="20"/>
      <c r="B20" s="20"/>
      <c r="C20" s="20"/>
      <c r="D20" s="20"/>
      <c r="E20" s="20"/>
      <c r="F20" s="20"/>
      <c r="G20" s="20"/>
      <c r="H20" s="43"/>
      <c r="I20" s="20"/>
      <c r="J20" s="487"/>
      <c r="K20" s="487"/>
      <c r="L20" s="20"/>
    </row>
  </sheetData>
  <mergeCells count="14">
    <mergeCell ref="B18:K18"/>
    <mergeCell ref="B15:K15"/>
    <mergeCell ref="B3:C3"/>
    <mergeCell ref="B5:B6"/>
    <mergeCell ref="C5:D6"/>
    <mergeCell ref="E5:E6"/>
    <mergeCell ref="F5:G5"/>
    <mergeCell ref="H5:H6"/>
    <mergeCell ref="I5:I6"/>
    <mergeCell ref="J5:K5"/>
    <mergeCell ref="B7:K7"/>
    <mergeCell ref="B9:K9"/>
    <mergeCell ref="B12:K12"/>
    <mergeCell ref="J8:K8"/>
  </mergeCells>
  <hyperlinks>
    <hyperlink ref="J2" location="СОДЕРЖАНИЕ!A1" display="Назад в СОДЕРЖАНИЕ "/>
  </hyperlinks>
  <pageMargins left="0.70866141732283472" right="0.70866141732283472" top="0.74803149606299213" bottom="0.74803149606299213" header="0.31496062992125984" footer="0.31496062992125984"/>
  <pageSetup paperSize="9" scale="52"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
    <tabColor theme="6" tint="0.59999389629810485"/>
    <pageSetUpPr fitToPage="1"/>
  </sheetPr>
  <dimension ref="A1:N112"/>
  <sheetViews>
    <sheetView showGridLines="0" zoomScaleNormal="100" zoomScaleSheetLayoutView="100" workbookViewId="0">
      <pane xSplit="6" ySplit="8" topLeftCell="G9" activePane="bottomRight" state="frozen"/>
      <selection pane="topRight" activeCell="G1" sqref="G1"/>
      <selection pane="bottomLeft" activeCell="A9" sqref="A9"/>
      <selection pane="bottomRight" activeCell="M8" sqref="M8"/>
    </sheetView>
  </sheetViews>
  <sheetFormatPr defaultColWidth="8.7109375" defaultRowHeight="15" x14ac:dyDescent="0.25"/>
  <cols>
    <col min="1" max="1" width="3.42578125" style="85" customWidth="1"/>
    <col min="2" max="2" width="6.5703125" style="85" customWidth="1"/>
    <col min="3" max="3" width="47.140625" style="85" customWidth="1"/>
    <col min="4" max="4" width="9.28515625" style="85" customWidth="1"/>
    <col min="5" max="5" width="5.7109375" style="85" customWidth="1"/>
    <col min="6" max="6" width="9" style="85" customWidth="1"/>
    <col min="7" max="11" width="18.5703125" style="528" customWidth="1"/>
    <col min="12" max="12" width="19.5703125" style="528" customWidth="1"/>
    <col min="13" max="13" width="18.5703125" style="528" customWidth="1"/>
    <col min="14" max="14" width="3.42578125" style="85" customWidth="1"/>
    <col min="15" max="16384" width="8.7109375" style="85"/>
  </cols>
  <sheetData>
    <row r="1" spans="1:14" x14ac:dyDescent="0.25">
      <c r="A1" s="84"/>
      <c r="B1" s="84"/>
      <c r="C1" s="84"/>
      <c r="D1" s="84"/>
      <c r="E1" s="84"/>
      <c r="F1" s="84"/>
      <c r="G1" s="497"/>
      <c r="H1" s="497"/>
      <c r="I1" s="497"/>
      <c r="J1" s="497"/>
      <c r="K1" s="497"/>
      <c r="L1" s="497"/>
      <c r="M1" s="497"/>
      <c r="N1" s="84"/>
    </row>
    <row r="2" spans="1:14" ht="28.9" customHeight="1" x14ac:dyDescent="0.25">
      <c r="A2" s="84"/>
      <c r="B2" s="84"/>
      <c r="C2" s="21"/>
      <c r="D2" s="84"/>
      <c r="E2" s="84"/>
      <c r="F2" s="84"/>
      <c r="G2" s="497"/>
      <c r="H2" s="497"/>
      <c r="I2" s="497"/>
      <c r="J2" s="497"/>
      <c r="K2" s="497"/>
      <c r="L2" s="980" t="s">
        <v>192</v>
      </c>
      <c r="M2" s="980"/>
      <c r="N2" s="84"/>
    </row>
    <row r="3" spans="1:14" x14ac:dyDescent="0.25">
      <c r="A3" s="84"/>
      <c r="B3" s="389" t="s">
        <v>910</v>
      </c>
      <c r="C3" s="84"/>
      <c r="D3" s="84"/>
      <c r="E3" s="84"/>
      <c r="F3" s="84"/>
      <c r="G3" s="497"/>
      <c r="H3" s="497"/>
      <c r="I3" s="497"/>
      <c r="J3" s="497"/>
      <c r="K3" s="497"/>
      <c r="L3" s="497"/>
      <c r="M3" s="497"/>
      <c r="N3" s="84"/>
    </row>
    <row r="4" spans="1:14" x14ac:dyDescent="0.25">
      <c r="A4" s="84"/>
      <c r="B4" s="960" t="s">
        <v>176</v>
      </c>
      <c r="C4" s="960"/>
      <c r="D4" s="84"/>
      <c r="E4" s="84"/>
      <c r="F4" s="84"/>
      <c r="G4" s="497"/>
      <c r="H4" s="497"/>
      <c r="I4" s="497"/>
      <c r="J4" s="497"/>
      <c r="K4" s="497"/>
      <c r="L4" s="498"/>
      <c r="M4" s="498" t="s">
        <v>303</v>
      </c>
      <c r="N4" s="84"/>
    </row>
    <row r="5" spans="1:14" ht="15.75" thickBot="1" x14ac:dyDescent="0.3">
      <c r="A5" s="84"/>
      <c r="B5" s="245"/>
      <c r="C5" s="245"/>
      <c r="D5" s="245"/>
      <c r="E5" s="245"/>
      <c r="F5" s="245"/>
      <c r="G5" s="499"/>
      <c r="H5" s="499"/>
      <c r="I5" s="499"/>
      <c r="J5" s="499"/>
      <c r="K5" s="499"/>
      <c r="L5" s="499"/>
      <c r="M5" s="499"/>
      <c r="N5" s="84"/>
    </row>
    <row r="6" spans="1:14" x14ac:dyDescent="0.25">
      <c r="A6" s="246"/>
      <c r="B6" s="996" t="s">
        <v>0</v>
      </c>
      <c r="C6" s="999" t="s">
        <v>1</v>
      </c>
      <c r="D6" s="1002" t="s">
        <v>27</v>
      </c>
      <c r="E6" s="1005" t="s">
        <v>2</v>
      </c>
      <c r="F6" s="1032" t="s">
        <v>107</v>
      </c>
      <c r="G6" s="993" t="s">
        <v>909</v>
      </c>
      <c r="H6" s="994"/>
      <c r="I6" s="994"/>
      <c r="J6" s="994"/>
      <c r="K6" s="994"/>
      <c r="L6" s="994"/>
      <c r="M6" s="995"/>
      <c r="N6" s="84"/>
    </row>
    <row r="7" spans="1:14" ht="33.75" x14ac:dyDescent="0.25">
      <c r="A7" s="246"/>
      <c r="B7" s="997"/>
      <c r="C7" s="1000"/>
      <c r="D7" s="1003"/>
      <c r="E7" s="1006"/>
      <c r="F7" s="1033"/>
      <c r="G7" s="700" t="s">
        <v>412</v>
      </c>
      <c r="H7" s="501" t="s">
        <v>901</v>
      </c>
      <c r="I7" s="501" t="s">
        <v>902</v>
      </c>
      <c r="J7" s="501" t="s">
        <v>469</v>
      </c>
      <c r="K7" s="684" t="s">
        <v>470</v>
      </c>
      <c r="L7" s="684" t="s">
        <v>146</v>
      </c>
      <c r="M7" s="701" t="s">
        <v>903</v>
      </c>
      <c r="N7" s="84"/>
    </row>
    <row r="8" spans="1:14" ht="51" customHeight="1" thickBot="1" x14ac:dyDescent="0.3">
      <c r="A8" s="246"/>
      <c r="B8" s="998"/>
      <c r="C8" s="1001"/>
      <c r="D8" s="1004"/>
      <c r="E8" s="1007"/>
      <c r="F8" s="1034"/>
      <c r="G8" s="702" t="s">
        <v>754</v>
      </c>
      <c r="H8" s="698" t="s">
        <v>537</v>
      </c>
      <c r="I8" s="698" t="s">
        <v>647</v>
      </c>
      <c r="J8" s="698" t="s">
        <v>674</v>
      </c>
      <c r="K8" s="699" t="s">
        <v>675</v>
      </c>
      <c r="L8" s="699"/>
      <c r="M8" s="703"/>
      <c r="N8" s="84"/>
    </row>
    <row r="9" spans="1:14" x14ac:dyDescent="0.25">
      <c r="A9" s="246"/>
      <c r="B9" s="1008">
        <v>1</v>
      </c>
      <c r="C9" s="985" t="s">
        <v>142</v>
      </c>
      <c r="D9" s="981">
        <v>2</v>
      </c>
      <c r="E9" s="983" t="s">
        <v>3</v>
      </c>
      <c r="F9" s="222">
        <v>90</v>
      </c>
      <c r="G9" s="503">
        <v>663</v>
      </c>
      <c r="H9" s="504">
        <v>1321</v>
      </c>
      <c r="I9" s="504">
        <v>1623</v>
      </c>
      <c r="J9" s="504">
        <v>1532</v>
      </c>
      <c r="K9" s="504">
        <v>1947</v>
      </c>
      <c r="L9" s="504">
        <v>845</v>
      </c>
      <c r="M9" s="505">
        <v>8941</v>
      </c>
      <c r="N9" s="84"/>
    </row>
    <row r="10" spans="1:14" x14ac:dyDescent="0.25">
      <c r="A10" s="246"/>
      <c r="B10" s="1009"/>
      <c r="C10" s="986"/>
      <c r="D10" s="982"/>
      <c r="E10" s="984"/>
      <c r="F10" s="222">
        <v>100</v>
      </c>
      <c r="G10" s="506" t="s">
        <v>4</v>
      </c>
      <c r="H10" s="507">
        <v>1390</v>
      </c>
      <c r="I10" s="508">
        <v>1700</v>
      </c>
      <c r="J10" s="508">
        <v>1629</v>
      </c>
      <c r="K10" s="508">
        <v>2072</v>
      </c>
      <c r="L10" s="508">
        <v>921</v>
      </c>
      <c r="M10" s="509">
        <v>9526</v>
      </c>
      <c r="N10" s="84"/>
    </row>
    <row r="11" spans="1:14" x14ac:dyDescent="0.25">
      <c r="A11" s="246"/>
      <c r="B11" s="1035">
        <v>2</v>
      </c>
      <c r="C11" s="987" t="s">
        <v>601</v>
      </c>
      <c r="D11" s="981">
        <v>2</v>
      </c>
      <c r="E11" s="991" t="s">
        <v>3</v>
      </c>
      <c r="F11" s="223">
        <v>90</v>
      </c>
      <c r="G11" s="510">
        <v>1808</v>
      </c>
      <c r="H11" s="511">
        <v>3745</v>
      </c>
      <c r="I11" s="512">
        <v>4599</v>
      </c>
      <c r="J11" s="512">
        <v>3968</v>
      </c>
      <c r="K11" s="512">
        <v>5039</v>
      </c>
      <c r="L11" s="512">
        <v>2229</v>
      </c>
      <c r="M11" s="513">
        <v>25252</v>
      </c>
      <c r="N11" s="84"/>
    </row>
    <row r="12" spans="1:14" x14ac:dyDescent="0.25">
      <c r="A12" s="246"/>
      <c r="B12" s="1036"/>
      <c r="C12" s="988"/>
      <c r="D12" s="990"/>
      <c r="E12" s="992"/>
      <c r="F12" s="450">
        <v>100</v>
      </c>
      <c r="G12" s="514" t="s">
        <v>4</v>
      </c>
      <c r="H12" s="515">
        <v>4160</v>
      </c>
      <c r="I12" s="516">
        <v>4854</v>
      </c>
      <c r="J12" s="516">
        <v>4706</v>
      </c>
      <c r="K12" s="516">
        <v>5980</v>
      </c>
      <c r="L12" s="516">
        <v>2675</v>
      </c>
      <c r="M12" s="517">
        <v>26106</v>
      </c>
      <c r="N12" s="84"/>
    </row>
    <row r="13" spans="1:14" x14ac:dyDescent="0.25">
      <c r="A13" s="246"/>
      <c r="B13" s="1008">
        <v>3</v>
      </c>
      <c r="C13" s="987" t="s">
        <v>602</v>
      </c>
      <c r="D13" s="981">
        <v>5</v>
      </c>
      <c r="E13" s="983" t="s">
        <v>3</v>
      </c>
      <c r="F13" s="222">
        <v>125</v>
      </c>
      <c r="G13" s="518">
        <v>1609</v>
      </c>
      <c r="H13" s="519">
        <v>2769</v>
      </c>
      <c r="I13" s="519">
        <v>3400</v>
      </c>
      <c r="J13" s="519">
        <v>3847</v>
      </c>
      <c r="K13" s="519">
        <v>4894</v>
      </c>
      <c r="L13" s="519">
        <v>1701</v>
      </c>
      <c r="M13" s="520">
        <v>25292</v>
      </c>
      <c r="N13" s="84"/>
    </row>
    <row r="14" spans="1:14" x14ac:dyDescent="0.25">
      <c r="A14" s="246"/>
      <c r="B14" s="1009"/>
      <c r="C14" s="989"/>
      <c r="D14" s="982"/>
      <c r="E14" s="984"/>
      <c r="F14" s="222">
        <v>150</v>
      </c>
      <c r="G14" s="521" t="s">
        <v>4</v>
      </c>
      <c r="H14" s="511">
        <v>3461</v>
      </c>
      <c r="I14" s="512">
        <v>4033</v>
      </c>
      <c r="J14" s="512">
        <v>4596</v>
      </c>
      <c r="K14" s="512">
        <v>5839</v>
      </c>
      <c r="L14" s="512">
        <v>2256</v>
      </c>
      <c r="M14" s="513">
        <v>27443</v>
      </c>
      <c r="N14" s="84"/>
    </row>
    <row r="15" spans="1:14" x14ac:dyDescent="0.25">
      <c r="A15" s="246"/>
      <c r="B15" s="1008">
        <v>4</v>
      </c>
      <c r="C15" s="985" t="s">
        <v>144</v>
      </c>
      <c r="D15" s="981" t="s">
        <v>4</v>
      </c>
      <c r="E15" s="1016" t="s">
        <v>3</v>
      </c>
      <c r="F15" s="223">
        <v>125</v>
      </c>
      <c r="G15" s="1017">
        <v>13702</v>
      </c>
      <c r="H15" s="1018"/>
      <c r="I15" s="1018"/>
      <c r="J15" s="1018"/>
      <c r="K15" s="1018"/>
      <c r="L15" s="1018"/>
      <c r="M15" s="513">
        <v>27405</v>
      </c>
      <c r="N15" s="84"/>
    </row>
    <row r="16" spans="1:14" x14ac:dyDescent="0.25">
      <c r="A16" s="246"/>
      <c r="B16" s="1009"/>
      <c r="C16" s="986"/>
      <c r="D16" s="982"/>
      <c r="E16" s="1015"/>
      <c r="F16" s="222">
        <v>150</v>
      </c>
      <c r="G16" s="521" t="s">
        <v>4</v>
      </c>
      <c r="H16" s="1020">
        <v>15629</v>
      </c>
      <c r="I16" s="1021"/>
      <c r="J16" s="1021"/>
      <c r="K16" s="1021"/>
      <c r="L16" s="1022"/>
      <c r="M16" s="513">
        <v>31258</v>
      </c>
      <c r="N16" s="84"/>
    </row>
    <row r="17" spans="1:14" x14ac:dyDescent="0.25">
      <c r="A17" s="246"/>
      <c r="B17" s="1008">
        <v>5</v>
      </c>
      <c r="C17" s="1019" t="s">
        <v>5</v>
      </c>
      <c r="D17" s="981">
        <v>20</v>
      </c>
      <c r="E17" s="983" t="s">
        <v>3</v>
      </c>
      <c r="F17" s="223" t="s">
        <v>6</v>
      </c>
      <c r="G17" s="510">
        <v>528</v>
      </c>
      <c r="H17" s="512">
        <v>1158</v>
      </c>
      <c r="I17" s="512">
        <v>1421</v>
      </c>
      <c r="J17" s="512">
        <f>ROUND(H17*1.07,0)</f>
        <v>1239</v>
      </c>
      <c r="K17" s="512">
        <f>ROUND(I17*1.07,0)</f>
        <v>1520</v>
      </c>
      <c r="L17" s="512">
        <v>647</v>
      </c>
      <c r="M17" s="513">
        <v>4247</v>
      </c>
      <c r="N17" s="84"/>
    </row>
    <row r="18" spans="1:14" x14ac:dyDescent="0.25">
      <c r="A18" s="246"/>
      <c r="B18" s="1009"/>
      <c r="C18" s="1012"/>
      <c r="D18" s="982"/>
      <c r="E18" s="984"/>
      <c r="F18" s="222" t="s">
        <v>7</v>
      </c>
      <c r="G18" s="521" t="s">
        <v>4</v>
      </c>
      <c r="H18" s="511">
        <v>1210</v>
      </c>
      <c r="I18" s="511">
        <v>1508</v>
      </c>
      <c r="J18" s="512">
        <f t="shared" ref="J18:J83" si="0">ROUND(H18*1.07,0)</f>
        <v>1295</v>
      </c>
      <c r="K18" s="512">
        <f t="shared" ref="K18:K83" si="1">ROUND(I18*1.07,0)</f>
        <v>1614</v>
      </c>
      <c r="L18" s="512">
        <v>769</v>
      </c>
      <c r="M18" s="513">
        <v>4763</v>
      </c>
      <c r="N18" s="84"/>
    </row>
    <row r="19" spans="1:14" x14ac:dyDescent="0.25">
      <c r="A19" s="246"/>
      <c r="B19" s="1008">
        <v>6</v>
      </c>
      <c r="C19" s="1019" t="s">
        <v>128</v>
      </c>
      <c r="D19" s="981">
        <v>12</v>
      </c>
      <c r="E19" s="983" t="s">
        <v>3</v>
      </c>
      <c r="F19" s="223">
        <v>90</v>
      </c>
      <c r="G19" s="510">
        <v>478</v>
      </c>
      <c r="H19" s="511">
        <v>1181</v>
      </c>
      <c r="I19" s="511">
        <v>1451</v>
      </c>
      <c r="J19" s="512">
        <f t="shared" si="0"/>
        <v>1264</v>
      </c>
      <c r="K19" s="512">
        <f t="shared" si="1"/>
        <v>1553</v>
      </c>
      <c r="L19" s="512">
        <v>587</v>
      </c>
      <c r="M19" s="513">
        <v>5151</v>
      </c>
      <c r="N19" s="84"/>
    </row>
    <row r="20" spans="1:14" x14ac:dyDescent="0.25">
      <c r="A20" s="246"/>
      <c r="B20" s="1009"/>
      <c r="C20" s="1012"/>
      <c r="D20" s="982"/>
      <c r="E20" s="984"/>
      <c r="F20" s="222">
        <v>100</v>
      </c>
      <c r="G20" s="521" t="s">
        <v>4</v>
      </c>
      <c r="H20" s="511">
        <v>1252</v>
      </c>
      <c r="I20" s="511">
        <v>1581</v>
      </c>
      <c r="J20" s="512">
        <f t="shared" si="0"/>
        <v>1340</v>
      </c>
      <c r="K20" s="512">
        <f t="shared" si="1"/>
        <v>1692</v>
      </c>
      <c r="L20" s="512">
        <v>664</v>
      </c>
      <c r="M20" s="513">
        <v>5476</v>
      </c>
      <c r="N20" s="84"/>
    </row>
    <row r="21" spans="1:14" x14ac:dyDescent="0.25">
      <c r="A21" s="246"/>
      <c r="B21" s="1008">
        <v>7</v>
      </c>
      <c r="C21" s="985" t="s">
        <v>509</v>
      </c>
      <c r="D21" s="981" t="s">
        <v>4</v>
      </c>
      <c r="E21" s="1016" t="s">
        <v>3</v>
      </c>
      <c r="F21" s="223">
        <v>90</v>
      </c>
      <c r="G21" s="521" t="s">
        <v>4</v>
      </c>
      <c r="H21" s="511">
        <v>1757</v>
      </c>
      <c r="I21" s="507">
        <v>1788</v>
      </c>
      <c r="J21" s="512">
        <f t="shared" si="0"/>
        <v>1880</v>
      </c>
      <c r="K21" s="512">
        <f t="shared" si="1"/>
        <v>1913</v>
      </c>
      <c r="L21" s="512">
        <v>1334</v>
      </c>
      <c r="M21" s="522" t="s">
        <v>4</v>
      </c>
      <c r="N21" s="84"/>
    </row>
    <row r="22" spans="1:14" x14ac:dyDescent="0.25">
      <c r="A22" s="246"/>
      <c r="B22" s="1008"/>
      <c r="C22" s="985"/>
      <c r="D22" s="981"/>
      <c r="E22" s="1016"/>
      <c r="F22" s="239">
        <v>100</v>
      </c>
      <c r="G22" s="521" t="s">
        <v>4</v>
      </c>
      <c r="H22" s="512">
        <v>1789</v>
      </c>
      <c r="I22" s="508">
        <v>1819</v>
      </c>
      <c r="J22" s="512">
        <f t="shared" si="0"/>
        <v>1914</v>
      </c>
      <c r="K22" s="512">
        <f t="shared" si="1"/>
        <v>1946</v>
      </c>
      <c r="L22" s="512">
        <v>1362</v>
      </c>
      <c r="M22" s="522" t="s">
        <v>4</v>
      </c>
      <c r="N22" s="84"/>
    </row>
    <row r="23" spans="1:14" x14ac:dyDescent="0.25">
      <c r="A23" s="246"/>
      <c r="B23" s="1010">
        <v>8</v>
      </c>
      <c r="C23" s="1011" t="s">
        <v>8</v>
      </c>
      <c r="D23" s="1013">
        <v>12</v>
      </c>
      <c r="E23" s="1014" t="s">
        <v>3</v>
      </c>
      <c r="F23" s="97">
        <v>90</v>
      </c>
      <c r="G23" s="510">
        <v>506</v>
      </c>
      <c r="H23" s="511">
        <v>1271</v>
      </c>
      <c r="I23" s="511">
        <v>1560</v>
      </c>
      <c r="J23" s="512">
        <f t="shared" si="0"/>
        <v>1360</v>
      </c>
      <c r="K23" s="512">
        <f t="shared" si="1"/>
        <v>1669</v>
      </c>
      <c r="L23" s="512">
        <v>647</v>
      </c>
      <c r="M23" s="513">
        <v>4540</v>
      </c>
      <c r="N23" s="84"/>
    </row>
    <row r="24" spans="1:14" x14ac:dyDescent="0.25">
      <c r="A24" s="246"/>
      <c r="B24" s="1009"/>
      <c r="C24" s="1012"/>
      <c r="D24" s="982"/>
      <c r="E24" s="1015"/>
      <c r="F24" s="223">
        <v>100</v>
      </c>
      <c r="G24" s="521" t="s">
        <v>4</v>
      </c>
      <c r="H24" s="511">
        <v>1327</v>
      </c>
      <c r="I24" s="511">
        <v>1530</v>
      </c>
      <c r="J24" s="512">
        <f t="shared" si="0"/>
        <v>1420</v>
      </c>
      <c r="K24" s="512">
        <f t="shared" si="1"/>
        <v>1637</v>
      </c>
      <c r="L24" s="512">
        <v>729</v>
      </c>
      <c r="M24" s="513">
        <v>4829</v>
      </c>
      <c r="N24" s="84"/>
    </row>
    <row r="25" spans="1:14" x14ac:dyDescent="0.25">
      <c r="A25" s="246"/>
      <c r="B25" s="1008">
        <v>9</v>
      </c>
      <c r="C25" s="1019" t="s">
        <v>9</v>
      </c>
      <c r="D25" s="981">
        <v>12</v>
      </c>
      <c r="E25" s="1016" t="s">
        <v>3</v>
      </c>
      <c r="F25" s="222">
        <v>90</v>
      </c>
      <c r="G25" s="521" t="s">
        <v>4</v>
      </c>
      <c r="H25" s="507">
        <v>7962</v>
      </c>
      <c r="I25" s="507">
        <v>9367</v>
      </c>
      <c r="J25" s="512">
        <f t="shared" si="0"/>
        <v>8519</v>
      </c>
      <c r="K25" s="512">
        <f t="shared" si="1"/>
        <v>10023</v>
      </c>
      <c r="L25" s="512" t="s">
        <v>4</v>
      </c>
      <c r="M25" s="513">
        <v>12991</v>
      </c>
      <c r="N25" s="84"/>
    </row>
    <row r="26" spans="1:14" x14ac:dyDescent="0.25">
      <c r="A26" s="246"/>
      <c r="B26" s="1008"/>
      <c r="C26" s="1019"/>
      <c r="D26" s="981"/>
      <c r="E26" s="1016"/>
      <c r="F26" s="239">
        <v>100</v>
      </c>
      <c r="G26" s="521" t="s">
        <v>4</v>
      </c>
      <c r="H26" s="507">
        <v>8110</v>
      </c>
      <c r="I26" s="507">
        <v>9542</v>
      </c>
      <c r="J26" s="512">
        <f t="shared" si="0"/>
        <v>8678</v>
      </c>
      <c r="K26" s="512">
        <f t="shared" si="1"/>
        <v>10210</v>
      </c>
      <c r="L26" s="512" t="s">
        <v>4</v>
      </c>
      <c r="M26" s="513">
        <v>13815</v>
      </c>
      <c r="N26" s="84"/>
    </row>
    <row r="27" spans="1:14" x14ac:dyDescent="0.25">
      <c r="A27" s="246"/>
      <c r="B27" s="1010">
        <v>10</v>
      </c>
      <c r="C27" s="1037" t="s">
        <v>143</v>
      </c>
      <c r="D27" s="1013">
        <v>5</v>
      </c>
      <c r="E27" s="1014" t="s">
        <v>3</v>
      </c>
      <c r="F27" s="97">
        <v>125</v>
      </c>
      <c r="G27" s="510">
        <v>912</v>
      </c>
      <c r="H27" s="512">
        <v>2528</v>
      </c>
      <c r="I27" s="512">
        <v>3105</v>
      </c>
      <c r="J27" s="512">
        <f t="shared" si="0"/>
        <v>2705</v>
      </c>
      <c r="K27" s="512">
        <f t="shared" si="1"/>
        <v>3322</v>
      </c>
      <c r="L27" s="512">
        <v>1449</v>
      </c>
      <c r="M27" s="513">
        <v>8413</v>
      </c>
      <c r="N27" s="84"/>
    </row>
    <row r="28" spans="1:14" x14ac:dyDescent="0.25">
      <c r="A28" s="246"/>
      <c r="B28" s="1009"/>
      <c r="C28" s="986"/>
      <c r="D28" s="982"/>
      <c r="E28" s="1015"/>
      <c r="F28" s="223">
        <v>150</v>
      </c>
      <c r="G28" s="521" t="s">
        <v>4</v>
      </c>
      <c r="H28" s="511">
        <v>3006</v>
      </c>
      <c r="I28" s="511">
        <v>3580</v>
      </c>
      <c r="J28" s="512">
        <f t="shared" si="0"/>
        <v>3216</v>
      </c>
      <c r="K28" s="512">
        <f t="shared" si="1"/>
        <v>3831</v>
      </c>
      <c r="L28" s="512">
        <v>1721</v>
      </c>
      <c r="M28" s="513">
        <v>9573</v>
      </c>
      <c r="N28" s="84"/>
    </row>
    <row r="29" spans="1:14" x14ac:dyDescent="0.25">
      <c r="A29" s="246"/>
      <c r="B29" s="1008">
        <v>11</v>
      </c>
      <c r="C29" s="985" t="s">
        <v>141</v>
      </c>
      <c r="D29" s="981">
        <v>2</v>
      </c>
      <c r="E29" s="1016" t="s">
        <v>3</v>
      </c>
      <c r="F29" s="222">
        <v>125</v>
      </c>
      <c r="G29" s="521" t="s">
        <v>4</v>
      </c>
      <c r="H29" s="511">
        <v>3898</v>
      </c>
      <c r="I29" s="511">
        <v>4789</v>
      </c>
      <c r="J29" s="512">
        <f t="shared" si="0"/>
        <v>4171</v>
      </c>
      <c r="K29" s="512">
        <f t="shared" si="1"/>
        <v>5124</v>
      </c>
      <c r="L29" s="512">
        <v>2459</v>
      </c>
      <c r="M29" s="513">
        <v>21355</v>
      </c>
      <c r="N29" s="84"/>
    </row>
    <row r="30" spans="1:14" x14ac:dyDescent="0.25">
      <c r="A30" s="246"/>
      <c r="B30" s="1008"/>
      <c r="C30" s="985"/>
      <c r="D30" s="981"/>
      <c r="E30" s="1016"/>
      <c r="F30" s="239">
        <v>150</v>
      </c>
      <c r="G30" s="521" t="s">
        <v>4</v>
      </c>
      <c r="H30" s="511">
        <v>5426</v>
      </c>
      <c r="I30" s="511">
        <v>5753</v>
      </c>
      <c r="J30" s="512">
        <f t="shared" si="0"/>
        <v>5806</v>
      </c>
      <c r="K30" s="512">
        <f t="shared" si="1"/>
        <v>6156</v>
      </c>
      <c r="L30" s="512">
        <v>2976</v>
      </c>
      <c r="M30" s="513">
        <v>25057</v>
      </c>
      <c r="N30" s="84"/>
    </row>
    <row r="31" spans="1:14" x14ac:dyDescent="0.25">
      <c r="A31" s="246"/>
      <c r="B31" s="1010">
        <v>12</v>
      </c>
      <c r="C31" s="1011" t="s">
        <v>10</v>
      </c>
      <c r="D31" s="1013">
        <v>30</v>
      </c>
      <c r="E31" s="1014" t="s">
        <v>3</v>
      </c>
      <c r="F31" s="97">
        <v>125</v>
      </c>
      <c r="G31" s="510">
        <v>180</v>
      </c>
      <c r="H31" s="511">
        <v>605</v>
      </c>
      <c r="I31" s="511">
        <v>706</v>
      </c>
      <c r="J31" s="512">
        <f t="shared" si="0"/>
        <v>647</v>
      </c>
      <c r="K31" s="512">
        <f t="shared" si="1"/>
        <v>755</v>
      </c>
      <c r="L31" s="512">
        <v>330</v>
      </c>
      <c r="M31" s="513">
        <v>1647</v>
      </c>
      <c r="N31" s="84"/>
    </row>
    <row r="32" spans="1:14" x14ac:dyDescent="0.25">
      <c r="A32" s="246"/>
      <c r="B32" s="1009"/>
      <c r="C32" s="1012"/>
      <c r="D32" s="982"/>
      <c r="E32" s="1015"/>
      <c r="F32" s="223">
        <v>150</v>
      </c>
      <c r="G32" s="521" t="s">
        <v>4</v>
      </c>
      <c r="H32" s="511">
        <v>682</v>
      </c>
      <c r="I32" s="511">
        <v>808</v>
      </c>
      <c r="J32" s="512">
        <f t="shared" si="0"/>
        <v>730</v>
      </c>
      <c r="K32" s="512">
        <f t="shared" si="1"/>
        <v>865</v>
      </c>
      <c r="L32" s="512">
        <v>382</v>
      </c>
      <c r="M32" s="513">
        <v>2233</v>
      </c>
      <c r="N32" s="84"/>
    </row>
    <row r="33" spans="1:14" x14ac:dyDescent="0.25">
      <c r="A33" s="246"/>
      <c r="B33" s="1008">
        <v>13</v>
      </c>
      <c r="C33" s="1019" t="s">
        <v>11</v>
      </c>
      <c r="D33" s="981">
        <v>17</v>
      </c>
      <c r="E33" s="1016" t="s">
        <v>3</v>
      </c>
      <c r="F33" s="222">
        <v>125</v>
      </c>
      <c r="G33" s="521" t="s">
        <v>4</v>
      </c>
      <c r="H33" s="511">
        <v>5131</v>
      </c>
      <c r="I33" s="511">
        <v>5247</v>
      </c>
      <c r="J33" s="512">
        <f t="shared" si="0"/>
        <v>5490</v>
      </c>
      <c r="K33" s="512">
        <f t="shared" si="1"/>
        <v>5614</v>
      </c>
      <c r="L33" s="512" t="s">
        <v>4</v>
      </c>
      <c r="M33" s="513">
        <v>8744</v>
      </c>
      <c r="N33" s="84"/>
    </row>
    <row r="34" spans="1:14" x14ac:dyDescent="0.25">
      <c r="A34" s="246"/>
      <c r="B34" s="1008"/>
      <c r="C34" s="1019"/>
      <c r="D34" s="981"/>
      <c r="E34" s="1016"/>
      <c r="F34" s="239">
        <v>150</v>
      </c>
      <c r="G34" s="521" t="s">
        <v>4</v>
      </c>
      <c r="H34" s="511">
        <v>5157</v>
      </c>
      <c r="I34" s="507">
        <v>5276</v>
      </c>
      <c r="J34" s="512">
        <f t="shared" si="0"/>
        <v>5518</v>
      </c>
      <c r="K34" s="512">
        <f t="shared" si="1"/>
        <v>5645</v>
      </c>
      <c r="L34" s="512" t="s">
        <v>4</v>
      </c>
      <c r="M34" s="513">
        <v>10314</v>
      </c>
      <c r="N34" s="84"/>
    </row>
    <row r="35" spans="1:14" x14ac:dyDescent="0.25">
      <c r="A35" s="246"/>
      <c r="B35" s="92">
        <v>14</v>
      </c>
      <c r="C35" s="103" t="s">
        <v>12</v>
      </c>
      <c r="D35" s="96">
        <v>30</v>
      </c>
      <c r="E35" s="91" t="s">
        <v>3</v>
      </c>
      <c r="F35" s="223" t="s">
        <v>13</v>
      </c>
      <c r="G35" s="521" t="s">
        <v>4</v>
      </c>
      <c r="H35" s="511">
        <v>1441</v>
      </c>
      <c r="I35" s="507">
        <v>1702</v>
      </c>
      <c r="J35" s="512">
        <f t="shared" si="0"/>
        <v>1542</v>
      </c>
      <c r="K35" s="512">
        <f t="shared" si="1"/>
        <v>1821</v>
      </c>
      <c r="L35" s="512">
        <v>968</v>
      </c>
      <c r="M35" s="513">
        <v>4381</v>
      </c>
      <c r="N35" s="84"/>
    </row>
    <row r="36" spans="1:14" x14ac:dyDescent="0.25">
      <c r="A36" s="246"/>
      <c r="B36" s="1010">
        <v>15</v>
      </c>
      <c r="C36" s="1011" t="s">
        <v>900</v>
      </c>
      <c r="D36" s="981">
        <v>20</v>
      </c>
      <c r="E36" s="1023" t="s">
        <v>3</v>
      </c>
      <c r="F36" s="239">
        <v>125</v>
      </c>
      <c r="G36" s="510">
        <v>277</v>
      </c>
      <c r="H36" s="511">
        <v>598</v>
      </c>
      <c r="I36" s="511">
        <v>734</v>
      </c>
      <c r="J36" s="512">
        <f t="shared" si="0"/>
        <v>640</v>
      </c>
      <c r="K36" s="512">
        <f t="shared" si="1"/>
        <v>785</v>
      </c>
      <c r="L36" s="512">
        <v>396</v>
      </c>
      <c r="M36" s="513">
        <v>2636</v>
      </c>
      <c r="N36" s="84"/>
    </row>
    <row r="37" spans="1:14" x14ac:dyDescent="0.25">
      <c r="A37" s="246"/>
      <c r="B37" s="1009"/>
      <c r="C37" s="1012"/>
      <c r="D37" s="981"/>
      <c r="E37" s="1023"/>
      <c r="F37" s="97">
        <v>150</v>
      </c>
      <c r="G37" s="521" t="s">
        <v>4</v>
      </c>
      <c r="H37" s="511">
        <v>625</v>
      </c>
      <c r="I37" s="511">
        <v>765</v>
      </c>
      <c r="J37" s="512">
        <f t="shared" si="0"/>
        <v>669</v>
      </c>
      <c r="K37" s="512">
        <f t="shared" si="1"/>
        <v>819</v>
      </c>
      <c r="L37" s="512">
        <v>413</v>
      </c>
      <c r="M37" s="513">
        <v>2892</v>
      </c>
      <c r="N37" s="84"/>
    </row>
    <row r="38" spans="1:14" x14ac:dyDescent="0.25">
      <c r="A38" s="246"/>
      <c r="B38" s="1008">
        <v>16</v>
      </c>
      <c r="C38" s="1019" t="s">
        <v>872</v>
      </c>
      <c r="D38" s="981">
        <v>20</v>
      </c>
      <c r="E38" s="1023" t="s">
        <v>3</v>
      </c>
      <c r="F38" s="926">
        <v>125</v>
      </c>
      <c r="G38" s="931">
        <v>355</v>
      </c>
      <c r="H38" s="507">
        <v>674</v>
      </c>
      <c r="I38" s="507">
        <v>794</v>
      </c>
      <c r="J38" s="925">
        <f t="shared" ref="J38:J39" si="2">ROUND(H38*1.07,0)</f>
        <v>721</v>
      </c>
      <c r="K38" s="925">
        <f t="shared" ref="K38:K39" si="3">ROUND(I38*1.07,0)</f>
        <v>850</v>
      </c>
      <c r="L38" s="508">
        <v>439</v>
      </c>
      <c r="M38" s="513">
        <v>2900</v>
      </c>
      <c r="N38" s="84"/>
    </row>
    <row r="39" spans="1:14" x14ac:dyDescent="0.25">
      <c r="A39" s="246"/>
      <c r="B39" s="1008"/>
      <c r="C39" s="1019"/>
      <c r="D39" s="981"/>
      <c r="E39" s="1023"/>
      <c r="F39" s="97">
        <v>150</v>
      </c>
      <c r="G39" s="521" t="s">
        <v>4</v>
      </c>
      <c r="H39" s="507">
        <v>704</v>
      </c>
      <c r="I39" s="507">
        <v>829</v>
      </c>
      <c r="J39" s="925">
        <f t="shared" si="2"/>
        <v>753</v>
      </c>
      <c r="K39" s="925">
        <f t="shared" si="3"/>
        <v>887</v>
      </c>
      <c r="L39" s="508">
        <v>458</v>
      </c>
      <c r="M39" s="509">
        <v>3189</v>
      </c>
      <c r="N39" s="84"/>
    </row>
    <row r="40" spans="1:14" x14ac:dyDescent="0.25">
      <c r="A40" s="246"/>
      <c r="B40" s="1010">
        <v>17</v>
      </c>
      <c r="C40" s="1024" t="s">
        <v>466</v>
      </c>
      <c r="D40" s="1013">
        <v>30</v>
      </c>
      <c r="E40" s="1014" t="s">
        <v>3</v>
      </c>
      <c r="F40" s="223">
        <v>125</v>
      </c>
      <c r="G40" s="521" t="s">
        <v>4</v>
      </c>
      <c r="H40" s="511">
        <v>674</v>
      </c>
      <c r="I40" s="511">
        <v>797</v>
      </c>
      <c r="J40" s="512">
        <f t="shared" si="0"/>
        <v>721</v>
      </c>
      <c r="K40" s="512">
        <f t="shared" si="1"/>
        <v>853</v>
      </c>
      <c r="L40" s="512">
        <v>403</v>
      </c>
      <c r="M40" s="513">
        <v>2516</v>
      </c>
      <c r="N40" s="84"/>
    </row>
    <row r="41" spans="1:14" x14ac:dyDescent="0.25">
      <c r="A41" s="246"/>
      <c r="B41" s="1009"/>
      <c r="C41" s="1025"/>
      <c r="D41" s="982"/>
      <c r="E41" s="1015"/>
      <c r="F41" s="222">
        <v>150</v>
      </c>
      <c r="G41" s="521" t="s">
        <v>4</v>
      </c>
      <c r="H41" s="511">
        <v>702</v>
      </c>
      <c r="I41" s="511">
        <v>825</v>
      </c>
      <c r="J41" s="512">
        <f t="shared" si="0"/>
        <v>751</v>
      </c>
      <c r="K41" s="512">
        <f t="shared" si="1"/>
        <v>883</v>
      </c>
      <c r="L41" s="512">
        <v>441</v>
      </c>
      <c r="M41" s="513">
        <v>3085</v>
      </c>
      <c r="N41" s="84"/>
    </row>
    <row r="42" spans="1:14" x14ac:dyDescent="0.25">
      <c r="A42" s="246"/>
      <c r="B42" s="1008">
        <v>18</v>
      </c>
      <c r="C42" s="1028" t="s">
        <v>467</v>
      </c>
      <c r="D42" s="96">
        <v>24</v>
      </c>
      <c r="E42" s="1023" t="s">
        <v>3</v>
      </c>
      <c r="F42" s="239">
        <v>125</v>
      </c>
      <c r="G42" s="521" t="s">
        <v>4</v>
      </c>
      <c r="H42" s="511">
        <v>674</v>
      </c>
      <c r="I42" s="511">
        <v>797</v>
      </c>
      <c r="J42" s="512">
        <f t="shared" si="0"/>
        <v>721</v>
      </c>
      <c r="K42" s="512">
        <f t="shared" si="1"/>
        <v>853</v>
      </c>
      <c r="L42" s="512">
        <v>403</v>
      </c>
      <c r="M42" s="513">
        <v>2516</v>
      </c>
      <c r="N42" s="84"/>
    </row>
    <row r="43" spans="1:14" x14ac:dyDescent="0.25">
      <c r="A43" s="246"/>
      <c r="B43" s="1008"/>
      <c r="C43" s="1028"/>
      <c r="D43" s="234">
        <v>18</v>
      </c>
      <c r="E43" s="1023"/>
      <c r="F43" s="97">
        <v>150</v>
      </c>
      <c r="G43" s="521" t="s">
        <v>4</v>
      </c>
      <c r="H43" s="511">
        <v>702</v>
      </c>
      <c r="I43" s="511">
        <v>825</v>
      </c>
      <c r="J43" s="512">
        <f t="shared" si="0"/>
        <v>751</v>
      </c>
      <c r="K43" s="512">
        <f t="shared" si="1"/>
        <v>883</v>
      </c>
      <c r="L43" s="512">
        <v>441</v>
      </c>
      <c r="M43" s="513">
        <v>3085</v>
      </c>
      <c r="N43" s="84"/>
    </row>
    <row r="44" spans="1:14" x14ac:dyDescent="0.25">
      <c r="A44" s="246"/>
      <c r="B44" s="1010">
        <v>19</v>
      </c>
      <c r="C44" s="1024" t="s">
        <v>468</v>
      </c>
      <c r="D44" s="96">
        <v>24</v>
      </c>
      <c r="E44" s="1026" t="s">
        <v>3</v>
      </c>
      <c r="F44" s="223">
        <v>125</v>
      </c>
      <c r="G44" s="521" t="s">
        <v>4</v>
      </c>
      <c r="H44" s="511">
        <v>674</v>
      </c>
      <c r="I44" s="511">
        <v>797</v>
      </c>
      <c r="J44" s="512">
        <f t="shared" si="0"/>
        <v>721</v>
      </c>
      <c r="K44" s="512">
        <f t="shared" si="1"/>
        <v>853</v>
      </c>
      <c r="L44" s="512">
        <v>403</v>
      </c>
      <c r="M44" s="513">
        <v>2516</v>
      </c>
      <c r="N44" s="84"/>
    </row>
    <row r="45" spans="1:14" x14ac:dyDescent="0.25">
      <c r="A45" s="246"/>
      <c r="B45" s="1009"/>
      <c r="C45" s="1025"/>
      <c r="D45" s="227">
        <v>18</v>
      </c>
      <c r="E45" s="1027"/>
      <c r="F45" s="222">
        <v>150</v>
      </c>
      <c r="G45" s="521" t="s">
        <v>4</v>
      </c>
      <c r="H45" s="511">
        <v>702</v>
      </c>
      <c r="I45" s="511">
        <v>825</v>
      </c>
      <c r="J45" s="512">
        <f t="shared" si="0"/>
        <v>751</v>
      </c>
      <c r="K45" s="512">
        <f t="shared" si="1"/>
        <v>883</v>
      </c>
      <c r="L45" s="512">
        <v>441</v>
      </c>
      <c r="M45" s="513">
        <v>3085</v>
      </c>
      <c r="N45" s="84"/>
    </row>
    <row r="46" spans="1:14" x14ac:dyDescent="0.25">
      <c r="A46" s="246"/>
      <c r="B46" s="1008">
        <v>20</v>
      </c>
      <c r="C46" s="1024" t="s">
        <v>696</v>
      </c>
      <c r="D46" s="96">
        <v>24</v>
      </c>
      <c r="E46" s="1023" t="s">
        <v>3</v>
      </c>
      <c r="F46" s="449">
        <v>125</v>
      </c>
      <c r="G46" s="521">
        <v>490</v>
      </c>
      <c r="H46" s="511">
        <v>659</v>
      </c>
      <c r="I46" s="511">
        <v>773</v>
      </c>
      <c r="J46" s="512">
        <f>ROUND(H46*1.07,0)</f>
        <v>705</v>
      </c>
      <c r="K46" s="512">
        <f t="shared" ref="K46:K47" si="4">ROUND(I46*1.07,0)</f>
        <v>827</v>
      </c>
      <c r="L46" s="512">
        <v>391</v>
      </c>
      <c r="M46" s="513">
        <v>2452</v>
      </c>
      <c r="N46" s="84"/>
    </row>
    <row r="47" spans="1:14" x14ac:dyDescent="0.25">
      <c r="A47" s="246"/>
      <c r="B47" s="1008"/>
      <c r="C47" s="1025"/>
      <c r="D47" s="448">
        <v>18</v>
      </c>
      <c r="E47" s="1023"/>
      <c r="F47" s="97">
        <v>150</v>
      </c>
      <c r="G47" s="521" t="s">
        <v>4</v>
      </c>
      <c r="H47" s="511">
        <v>671</v>
      </c>
      <c r="I47" s="511">
        <v>791</v>
      </c>
      <c r="J47" s="512">
        <f t="shared" ref="J47" si="5">ROUND(H47*1.07,0)</f>
        <v>718</v>
      </c>
      <c r="K47" s="512">
        <f t="shared" si="4"/>
        <v>846</v>
      </c>
      <c r="L47" s="512">
        <v>419</v>
      </c>
      <c r="M47" s="513">
        <v>3028</v>
      </c>
      <c r="N47" s="84"/>
    </row>
    <row r="48" spans="1:14" x14ac:dyDescent="0.25">
      <c r="A48" s="246"/>
      <c r="B48" s="1010">
        <v>21</v>
      </c>
      <c r="C48" s="1028" t="s">
        <v>481</v>
      </c>
      <c r="D48" s="96">
        <v>24</v>
      </c>
      <c r="E48" s="1023" t="s">
        <v>3</v>
      </c>
      <c r="F48" s="239">
        <v>125</v>
      </c>
      <c r="G48" s="521" t="s">
        <v>4</v>
      </c>
      <c r="H48" s="511">
        <v>642</v>
      </c>
      <c r="I48" s="511">
        <v>789</v>
      </c>
      <c r="J48" s="512">
        <f t="shared" si="0"/>
        <v>687</v>
      </c>
      <c r="K48" s="512">
        <f t="shared" si="1"/>
        <v>844</v>
      </c>
      <c r="L48" s="512">
        <v>355</v>
      </c>
      <c r="M48" s="513">
        <v>2452</v>
      </c>
      <c r="N48" s="84"/>
    </row>
    <row r="49" spans="1:14" x14ac:dyDescent="0.25">
      <c r="A49" s="246"/>
      <c r="B49" s="1009"/>
      <c r="C49" s="1028"/>
      <c r="D49" s="234">
        <v>30</v>
      </c>
      <c r="E49" s="1023"/>
      <c r="F49" s="97">
        <v>150</v>
      </c>
      <c r="G49" s="521" t="s">
        <v>4</v>
      </c>
      <c r="H49" s="511">
        <v>686</v>
      </c>
      <c r="I49" s="511">
        <v>768</v>
      </c>
      <c r="J49" s="512">
        <f t="shared" si="0"/>
        <v>734</v>
      </c>
      <c r="K49" s="512">
        <f t="shared" si="1"/>
        <v>822</v>
      </c>
      <c r="L49" s="512">
        <v>381</v>
      </c>
      <c r="M49" s="513">
        <v>3028</v>
      </c>
      <c r="N49" s="84"/>
    </row>
    <row r="50" spans="1:14" x14ac:dyDescent="0.25">
      <c r="A50" s="246"/>
      <c r="B50" s="1008">
        <v>22</v>
      </c>
      <c r="C50" s="1024" t="s">
        <v>482</v>
      </c>
      <c r="D50" s="1013">
        <v>24</v>
      </c>
      <c r="E50" s="1040" t="s">
        <v>14</v>
      </c>
      <c r="F50" s="223">
        <v>125</v>
      </c>
      <c r="G50" s="521" t="s">
        <v>4</v>
      </c>
      <c r="H50" s="511">
        <v>642</v>
      </c>
      <c r="I50" s="511">
        <v>789</v>
      </c>
      <c r="J50" s="512">
        <f t="shared" si="0"/>
        <v>687</v>
      </c>
      <c r="K50" s="512">
        <f t="shared" si="1"/>
        <v>844</v>
      </c>
      <c r="L50" s="512">
        <v>355</v>
      </c>
      <c r="M50" s="513">
        <v>2452</v>
      </c>
      <c r="N50" s="84"/>
    </row>
    <row r="51" spans="1:14" x14ac:dyDescent="0.25">
      <c r="A51" s="246"/>
      <c r="B51" s="1008"/>
      <c r="C51" s="1025"/>
      <c r="D51" s="982"/>
      <c r="E51" s="1041"/>
      <c r="F51" s="222">
        <v>150</v>
      </c>
      <c r="G51" s="521" t="s">
        <v>4</v>
      </c>
      <c r="H51" s="511">
        <v>686</v>
      </c>
      <c r="I51" s="511">
        <v>768</v>
      </c>
      <c r="J51" s="512">
        <f t="shared" si="0"/>
        <v>734</v>
      </c>
      <c r="K51" s="512">
        <f t="shared" si="1"/>
        <v>822</v>
      </c>
      <c r="L51" s="512">
        <v>381</v>
      </c>
      <c r="M51" s="513">
        <v>3028</v>
      </c>
      <c r="N51" s="84"/>
    </row>
    <row r="52" spans="1:14" x14ac:dyDescent="0.25">
      <c r="A52" s="246"/>
      <c r="B52" s="1010">
        <v>23</v>
      </c>
      <c r="C52" s="1028" t="s">
        <v>483</v>
      </c>
      <c r="D52" s="981">
        <v>24</v>
      </c>
      <c r="E52" s="1042" t="s">
        <v>14</v>
      </c>
      <c r="F52" s="239">
        <v>125</v>
      </c>
      <c r="G52" s="510">
        <v>468</v>
      </c>
      <c r="H52" s="511">
        <v>642</v>
      </c>
      <c r="I52" s="511">
        <v>789</v>
      </c>
      <c r="J52" s="512">
        <f t="shared" si="0"/>
        <v>687</v>
      </c>
      <c r="K52" s="512">
        <f t="shared" si="1"/>
        <v>844</v>
      </c>
      <c r="L52" s="512">
        <v>355</v>
      </c>
      <c r="M52" s="513">
        <v>2452</v>
      </c>
      <c r="N52" s="84"/>
    </row>
    <row r="53" spans="1:14" x14ac:dyDescent="0.25">
      <c r="A53" s="246"/>
      <c r="B53" s="1009"/>
      <c r="C53" s="1025"/>
      <c r="D53" s="982"/>
      <c r="E53" s="1043"/>
      <c r="F53" s="223">
        <v>150</v>
      </c>
      <c r="G53" s="521" t="s">
        <v>4</v>
      </c>
      <c r="H53" s="511">
        <v>686</v>
      </c>
      <c r="I53" s="511">
        <v>768</v>
      </c>
      <c r="J53" s="512">
        <f t="shared" si="0"/>
        <v>734</v>
      </c>
      <c r="K53" s="512">
        <f t="shared" si="1"/>
        <v>822</v>
      </c>
      <c r="L53" s="512">
        <v>381</v>
      </c>
      <c r="M53" s="513">
        <v>3028</v>
      </c>
      <c r="N53" s="84"/>
    </row>
    <row r="54" spans="1:14" x14ac:dyDescent="0.25">
      <c r="A54" s="246"/>
      <c r="B54" s="1008">
        <v>24</v>
      </c>
      <c r="C54" s="1019" t="s">
        <v>15</v>
      </c>
      <c r="D54" s="981">
        <v>30</v>
      </c>
      <c r="E54" s="1023" t="s">
        <v>3</v>
      </c>
      <c r="F54" s="222">
        <v>125</v>
      </c>
      <c r="G54" s="521" t="s">
        <v>4</v>
      </c>
      <c r="H54" s="511">
        <v>593</v>
      </c>
      <c r="I54" s="511">
        <v>703</v>
      </c>
      <c r="J54" s="512">
        <f t="shared" si="0"/>
        <v>635</v>
      </c>
      <c r="K54" s="512">
        <f t="shared" si="1"/>
        <v>752</v>
      </c>
      <c r="L54" s="512">
        <v>311</v>
      </c>
      <c r="M54" s="513">
        <v>2397</v>
      </c>
      <c r="N54" s="84"/>
    </row>
    <row r="55" spans="1:14" x14ac:dyDescent="0.25">
      <c r="A55" s="246"/>
      <c r="B55" s="1008"/>
      <c r="C55" s="1019"/>
      <c r="D55" s="981"/>
      <c r="E55" s="1023"/>
      <c r="F55" s="239">
        <v>150</v>
      </c>
      <c r="G55" s="521" t="s">
        <v>4</v>
      </c>
      <c r="H55" s="511">
        <v>611</v>
      </c>
      <c r="I55" s="511">
        <v>721</v>
      </c>
      <c r="J55" s="512">
        <f t="shared" si="0"/>
        <v>654</v>
      </c>
      <c r="K55" s="512">
        <f t="shared" si="1"/>
        <v>771</v>
      </c>
      <c r="L55" s="512">
        <v>325</v>
      </c>
      <c r="M55" s="513">
        <v>2966</v>
      </c>
      <c r="N55" s="84"/>
    </row>
    <row r="56" spans="1:14" x14ac:dyDescent="0.25">
      <c r="A56" s="246"/>
      <c r="B56" s="1010">
        <v>25</v>
      </c>
      <c r="C56" s="1011" t="s">
        <v>462</v>
      </c>
      <c r="D56" s="1013">
        <v>24</v>
      </c>
      <c r="E56" s="1026" t="s">
        <v>3</v>
      </c>
      <c r="F56" s="97">
        <v>125</v>
      </c>
      <c r="G56" s="510">
        <v>371</v>
      </c>
      <c r="H56" s="511">
        <v>593</v>
      </c>
      <c r="I56" s="511">
        <v>703</v>
      </c>
      <c r="J56" s="512">
        <f t="shared" si="0"/>
        <v>635</v>
      </c>
      <c r="K56" s="512">
        <f t="shared" si="1"/>
        <v>752</v>
      </c>
      <c r="L56" s="512">
        <v>311</v>
      </c>
      <c r="M56" s="513">
        <v>2397</v>
      </c>
      <c r="N56" s="84"/>
    </row>
    <row r="57" spans="1:14" x14ac:dyDescent="0.25">
      <c r="A57" s="246"/>
      <c r="B57" s="1009"/>
      <c r="C57" s="1012"/>
      <c r="D57" s="982"/>
      <c r="E57" s="1027"/>
      <c r="F57" s="223">
        <v>150</v>
      </c>
      <c r="G57" s="521" t="s">
        <v>4</v>
      </c>
      <c r="H57" s="511">
        <v>611</v>
      </c>
      <c r="I57" s="511">
        <v>721</v>
      </c>
      <c r="J57" s="512">
        <f t="shared" si="0"/>
        <v>654</v>
      </c>
      <c r="K57" s="512">
        <f t="shared" si="1"/>
        <v>771</v>
      </c>
      <c r="L57" s="512">
        <v>325</v>
      </c>
      <c r="M57" s="513">
        <v>2966</v>
      </c>
      <c r="N57" s="84"/>
    </row>
    <row r="58" spans="1:14" x14ac:dyDescent="0.25">
      <c r="A58" s="246"/>
      <c r="B58" s="1008">
        <v>26</v>
      </c>
      <c r="C58" s="985" t="s">
        <v>108</v>
      </c>
      <c r="D58" s="234" t="s">
        <v>4</v>
      </c>
      <c r="E58" s="1023" t="s">
        <v>3</v>
      </c>
      <c r="F58" s="222">
        <v>125</v>
      </c>
      <c r="G58" s="521" t="s">
        <v>4</v>
      </c>
      <c r="H58" s="511">
        <v>1391</v>
      </c>
      <c r="I58" s="511">
        <v>1637</v>
      </c>
      <c r="J58" s="512">
        <f t="shared" si="0"/>
        <v>1488</v>
      </c>
      <c r="K58" s="512">
        <f t="shared" si="1"/>
        <v>1752</v>
      </c>
      <c r="L58" s="512">
        <v>878</v>
      </c>
      <c r="M58" s="513" t="s">
        <v>4</v>
      </c>
      <c r="N58" s="84"/>
    </row>
    <row r="59" spans="1:14" x14ac:dyDescent="0.25">
      <c r="A59" s="246"/>
      <c r="B59" s="1008"/>
      <c r="C59" s="985"/>
      <c r="D59" s="234" t="s">
        <v>4</v>
      </c>
      <c r="E59" s="1023"/>
      <c r="F59" s="239">
        <v>150</v>
      </c>
      <c r="G59" s="521" t="s">
        <v>4</v>
      </c>
      <c r="H59" s="511">
        <v>1394</v>
      </c>
      <c r="I59" s="507">
        <v>1640</v>
      </c>
      <c r="J59" s="512">
        <f t="shared" si="0"/>
        <v>1492</v>
      </c>
      <c r="K59" s="512">
        <f t="shared" si="1"/>
        <v>1755</v>
      </c>
      <c r="L59" s="512">
        <v>1089</v>
      </c>
      <c r="M59" s="513" t="s">
        <v>4</v>
      </c>
      <c r="N59" s="84"/>
    </row>
    <row r="60" spans="1:14" x14ac:dyDescent="0.25">
      <c r="A60" s="246"/>
      <c r="B60" s="1010">
        <v>27</v>
      </c>
      <c r="C60" s="1011" t="s">
        <v>16</v>
      </c>
      <c r="D60" s="96">
        <v>20</v>
      </c>
      <c r="E60" s="1026" t="s">
        <v>3</v>
      </c>
      <c r="F60" s="97">
        <v>125</v>
      </c>
      <c r="G60" s="521" t="s">
        <v>4</v>
      </c>
      <c r="H60" s="511">
        <v>593</v>
      </c>
      <c r="I60" s="511">
        <v>703</v>
      </c>
      <c r="J60" s="512">
        <f t="shared" si="0"/>
        <v>635</v>
      </c>
      <c r="K60" s="512">
        <f t="shared" si="1"/>
        <v>752</v>
      </c>
      <c r="L60" s="512">
        <v>311</v>
      </c>
      <c r="M60" s="513">
        <v>2397</v>
      </c>
      <c r="N60" s="84"/>
    </row>
    <row r="61" spans="1:14" x14ac:dyDescent="0.25">
      <c r="A61" s="246"/>
      <c r="B61" s="1009"/>
      <c r="C61" s="1012"/>
      <c r="D61" s="227">
        <v>12</v>
      </c>
      <c r="E61" s="1027"/>
      <c r="F61" s="223">
        <v>150</v>
      </c>
      <c r="G61" s="521" t="s">
        <v>4</v>
      </c>
      <c r="H61" s="511">
        <v>611</v>
      </c>
      <c r="I61" s="507">
        <v>721</v>
      </c>
      <c r="J61" s="512">
        <f t="shared" si="0"/>
        <v>654</v>
      </c>
      <c r="K61" s="512">
        <f t="shared" si="1"/>
        <v>771</v>
      </c>
      <c r="L61" s="512">
        <v>325</v>
      </c>
      <c r="M61" s="513">
        <v>2966</v>
      </c>
      <c r="N61" s="84"/>
    </row>
    <row r="62" spans="1:14" x14ac:dyDescent="0.25">
      <c r="A62" s="246"/>
      <c r="B62" s="1008">
        <v>28</v>
      </c>
      <c r="C62" s="985" t="s">
        <v>145</v>
      </c>
      <c r="D62" s="981">
        <v>20</v>
      </c>
      <c r="E62" s="1016" t="s">
        <v>3</v>
      </c>
      <c r="F62" s="222">
        <v>90</v>
      </c>
      <c r="G62" s="510">
        <v>251</v>
      </c>
      <c r="H62" s="511">
        <v>865</v>
      </c>
      <c r="I62" s="511">
        <v>1060</v>
      </c>
      <c r="J62" s="512">
        <f t="shared" si="0"/>
        <v>926</v>
      </c>
      <c r="K62" s="512">
        <f t="shared" si="1"/>
        <v>1134</v>
      </c>
      <c r="L62" s="512">
        <v>500</v>
      </c>
      <c r="M62" s="513">
        <v>2902</v>
      </c>
      <c r="N62" s="84"/>
    </row>
    <row r="63" spans="1:14" x14ac:dyDescent="0.25">
      <c r="A63" s="246"/>
      <c r="B63" s="1008"/>
      <c r="C63" s="985"/>
      <c r="D63" s="981"/>
      <c r="E63" s="1016"/>
      <c r="F63" s="239">
        <v>100</v>
      </c>
      <c r="G63" s="521" t="s">
        <v>4</v>
      </c>
      <c r="H63" s="511">
        <v>917</v>
      </c>
      <c r="I63" s="511">
        <v>1122</v>
      </c>
      <c r="J63" s="512">
        <f t="shared" si="0"/>
        <v>981</v>
      </c>
      <c r="K63" s="512">
        <f t="shared" si="1"/>
        <v>1201</v>
      </c>
      <c r="L63" s="512">
        <v>530</v>
      </c>
      <c r="M63" s="513">
        <v>2992</v>
      </c>
      <c r="N63" s="84"/>
    </row>
    <row r="64" spans="1:14" x14ac:dyDescent="0.25">
      <c r="A64" s="246"/>
      <c r="B64" s="1010">
        <v>29</v>
      </c>
      <c r="C64" s="1011" t="s">
        <v>211</v>
      </c>
      <c r="D64" s="1013">
        <v>15</v>
      </c>
      <c r="E64" s="1014" t="s">
        <v>3</v>
      </c>
      <c r="F64" s="97">
        <v>90</v>
      </c>
      <c r="G64" s="521" t="s">
        <v>4</v>
      </c>
      <c r="H64" s="511">
        <v>1168</v>
      </c>
      <c r="I64" s="511">
        <v>1374</v>
      </c>
      <c r="J64" s="512">
        <f t="shared" si="0"/>
        <v>1250</v>
      </c>
      <c r="K64" s="512">
        <f t="shared" si="1"/>
        <v>1470</v>
      </c>
      <c r="L64" s="512">
        <v>649</v>
      </c>
      <c r="M64" s="513">
        <v>3773</v>
      </c>
      <c r="N64" s="84"/>
    </row>
    <row r="65" spans="1:14" x14ac:dyDescent="0.25">
      <c r="A65" s="246"/>
      <c r="B65" s="1009"/>
      <c r="C65" s="1012"/>
      <c r="D65" s="982"/>
      <c r="E65" s="1015"/>
      <c r="F65" s="223">
        <v>100</v>
      </c>
      <c r="G65" s="521" t="s">
        <v>4</v>
      </c>
      <c r="H65" s="511">
        <v>1236</v>
      </c>
      <c r="I65" s="511">
        <v>1461</v>
      </c>
      <c r="J65" s="512">
        <f t="shared" si="0"/>
        <v>1323</v>
      </c>
      <c r="K65" s="512">
        <f t="shared" si="1"/>
        <v>1563</v>
      </c>
      <c r="L65" s="512">
        <v>690</v>
      </c>
      <c r="M65" s="513">
        <v>3896</v>
      </c>
      <c r="N65" s="84"/>
    </row>
    <row r="66" spans="1:14" x14ac:dyDescent="0.25">
      <c r="A66" s="246"/>
      <c r="B66" s="1008">
        <v>30</v>
      </c>
      <c r="C66" s="1019" t="s">
        <v>212</v>
      </c>
      <c r="D66" s="1013" t="s">
        <v>4</v>
      </c>
      <c r="E66" s="1016" t="s">
        <v>3</v>
      </c>
      <c r="F66" s="222">
        <v>90</v>
      </c>
      <c r="G66" s="521" t="s">
        <v>4</v>
      </c>
      <c r="H66" s="511">
        <v>1547</v>
      </c>
      <c r="I66" s="511">
        <v>1821</v>
      </c>
      <c r="J66" s="512">
        <f t="shared" si="0"/>
        <v>1655</v>
      </c>
      <c r="K66" s="512">
        <f t="shared" si="1"/>
        <v>1948</v>
      </c>
      <c r="L66" s="512">
        <v>859</v>
      </c>
      <c r="M66" s="513" t="s">
        <v>4</v>
      </c>
      <c r="N66" s="84"/>
    </row>
    <row r="67" spans="1:14" x14ac:dyDescent="0.25">
      <c r="A67" s="246"/>
      <c r="B67" s="1008"/>
      <c r="C67" s="1019"/>
      <c r="D67" s="982"/>
      <c r="E67" s="1016"/>
      <c r="F67" s="239">
        <v>100</v>
      </c>
      <c r="G67" s="521" t="s">
        <v>4</v>
      </c>
      <c r="H67" s="511">
        <v>1640</v>
      </c>
      <c r="I67" s="507">
        <v>1929</v>
      </c>
      <c r="J67" s="512">
        <f t="shared" si="0"/>
        <v>1755</v>
      </c>
      <c r="K67" s="512">
        <f t="shared" si="1"/>
        <v>2064</v>
      </c>
      <c r="L67" s="512">
        <v>912</v>
      </c>
      <c r="M67" s="513" t="s">
        <v>4</v>
      </c>
      <c r="N67" s="84"/>
    </row>
    <row r="68" spans="1:14" x14ac:dyDescent="0.25">
      <c r="A68" s="246"/>
      <c r="B68" s="1010">
        <v>31</v>
      </c>
      <c r="C68" s="1011" t="s">
        <v>238</v>
      </c>
      <c r="D68" s="1013">
        <v>15</v>
      </c>
      <c r="E68" s="1014" t="s">
        <v>3</v>
      </c>
      <c r="F68" s="97">
        <v>90</v>
      </c>
      <c r="G68" s="521" t="s">
        <v>4</v>
      </c>
      <c r="H68" s="511">
        <v>11845</v>
      </c>
      <c r="I68" s="511">
        <v>13536</v>
      </c>
      <c r="J68" s="512">
        <f t="shared" si="0"/>
        <v>12674</v>
      </c>
      <c r="K68" s="512">
        <f t="shared" si="1"/>
        <v>14484</v>
      </c>
      <c r="L68" s="512" t="s">
        <v>4</v>
      </c>
      <c r="M68" s="513">
        <v>16951</v>
      </c>
      <c r="N68" s="84"/>
    </row>
    <row r="69" spans="1:14" x14ac:dyDescent="0.25">
      <c r="A69" s="246"/>
      <c r="B69" s="1009"/>
      <c r="C69" s="1012"/>
      <c r="D69" s="982"/>
      <c r="E69" s="1015"/>
      <c r="F69" s="223">
        <v>100</v>
      </c>
      <c r="G69" s="521" t="s">
        <v>4</v>
      </c>
      <c r="H69" s="511">
        <v>16071</v>
      </c>
      <c r="I69" s="507">
        <v>18920</v>
      </c>
      <c r="J69" s="512">
        <f t="shared" si="0"/>
        <v>17196</v>
      </c>
      <c r="K69" s="512">
        <f t="shared" si="1"/>
        <v>20244</v>
      </c>
      <c r="L69" s="512" t="s">
        <v>4</v>
      </c>
      <c r="M69" s="513">
        <v>20433</v>
      </c>
      <c r="N69" s="84"/>
    </row>
    <row r="70" spans="1:14" x14ac:dyDescent="0.25">
      <c r="A70" s="246"/>
      <c r="B70" s="1008">
        <v>32</v>
      </c>
      <c r="C70" s="1019" t="s">
        <v>106</v>
      </c>
      <c r="D70" s="981" t="s">
        <v>4</v>
      </c>
      <c r="E70" s="1023" t="s">
        <v>3</v>
      </c>
      <c r="F70" s="222">
        <v>90</v>
      </c>
      <c r="G70" s="521" t="s">
        <v>4</v>
      </c>
      <c r="H70" s="511">
        <v>32757</v>
      </c>
      <c r="I70" s="507">
        <v>34528</v>
      </c>
      <c r="J70" s="512">
        <f t="shared" si="0"/>
        <v>35050</v>
      </c>
      <c r="K70" s="512">
        <f t="shared" si="1"/>
        <v>36945</v>
      </c>
      <c r="L70" s="512" t="s">
        <v>4</v>
      </c>
      <c r="M70" s="513">
        <v>55561</v>
      </c>
      <c r="N70" s="84"/>
    </row>
    <row r="71" spans="1:14" x14ac:dyDescent="0.25">
      <c r="A71" s="246"/>
      <c r="B71" s="1008"/>
      <c r="C71" s="1019"/>
      <c r="D71" s="981"/>
      <c r="E71" s="1023"/>
      <c r="F71" s="239">
        <v>100</v>
      </c>
      <c r="G71" s="521" t="s">
        <v>4</v>
      </c>
      <c r="H71" s="511">
        <v>37575</v>
      </c>
      <c r="I71" s="507">
        <v>39606</v>
      </c>
      <c r="J71" s="512">
        <f t="shared" si="0"/>
        <v>40205</v>
      </c>
      <c r="K71" s="512">
        <f t="shared" si="1"/>
        <v>42378</v>
      </c>
      <c r="L71" s="512" t="s">
        <v>4</v>
      </c>
      <c r="M71" s="513">
        <v>57755</v>
      </c>
      <c r="N71" s="84"/>
    </row>
    <row r="72" spans="1:14" x14ac:dyDescent="0.25">
      <c r="A72" s="246"/>
      <c r="B72" s="92">
        <v>33</v>
      </c>
      <c r="C72" s="103" t="s">
        <v>502</v>
      </c>
      <c r="D72" s="96" t="s">
        <v>4</v>
      </c>
      <c r="E72" s="90" t="s">
        <v>3</v>
      </c>
      <c r="F72" s="223">
        <v>100</v>
      </c>
      <c r="G72" s="521" t="s">
        <v>4</v>
      </c>
      <c r="H72" s="512">
        <v>4999</v>
      </c>
      <c r="I72" s="507">
        <v>5879</v>
      </c>
      <c r="J72" s="512">
        <f t="shared" si="0"/>
        <v>5349</v>
      </c>
      <c r="K72" s="512">
        <f t="shared" si="1"/>
        <v>6291</v>
      </c>
      <c r="L72" s="512" t="s">
        <v>4</v>
      </c>
      <c r="M72" s="513" t="s">
        <v>4</v>
      </c>
      <c r="N72" s="84"/>
    </row>
    <row r="73" spans="1:14" x14ac:dyDescent="0.25">
      <c r="A73" s="246"/>
      <c r="B73" s="1010">
        <v>34</v>
      </c>
      <c r="C73" s="1011" t="s">
        <v>18</v>
      </c>
      <c r="D73" s="96">
        <v>12</v>
      </c>
      <c r="E73" s="1014" t="s">
        <v>3</v>
      </c>
      <c r="F73" s="223">
        <v>90</v>
      </c>
      <c r="G73" s="521" t="s">
        <v>4</v>
      </c>
      <c r="H73" s="511">
        <v>6579</v>
      </c>
      <c r="I73" s="511">
        <v>7747</v>
      </c>
      <c r="J73" s="512">
        <f t="shared" si="0"/>
        <v>7040</v>
      </c>
      <c r="K73" s="512">
        <f t="shared" si="1"/>
        <v>8289</v>
      </c>
      <c r="L73" s="512" t="s">
        <v>4</v>
      </c>
      <c r="M73" s="513">
        <v>8575</v>
      </c>
      <c r="N73" s="84"/>
    </row>
    <row r="74" spans="1:14" x14ac:dyDescent="0.25">
      <c r="A74" s="246"/>
      <c r="B74" s="1009"/>
      <c r="C74" s="1012"/>
      <c r="D74" s="227">
        <v>14</v>
      </c>
      <c r="E74" s="1015"/>
      <c r="F74" s="222">
        <v>100</v>
      </c>
      <c r="G74" s="521" t="s">
        <v>4</v>
      </c>
      <c r="H74" s="511">
        <v>6755</v>
      </c>
      <c r="I74" s="507">
        <v>7928</v>
      </c>
      <c r="J74" s="512">
        <f t="shared" si="0"/>
        <v>7228</v>
      </c>
      <c r="K74" s="512">
        <f t="shared" si="1"/>
        <v>8483</v>
      </c>
      <c r="L74" s="512" t="s">
        <v>4</v>
      </c>
      <c r="M74" s="513">
        <v>8892</v>
      </c>
      <c r="N74" s="84"/>
    </row>
    <row r="75" spans="1:14" x14ac:dyDescent="0.25">
      <c r="A75" s="246"/>
      <c r="B75" s="1008">
        <v>35</v>
      </c>
      <c r="C75" s="1019" t="s">
        <v>19</v>
      </c>
      <c r="D75" s="96">
        <v>10</v>
      </c>
      <c r="E75" s="1016" t="s">
        <v>3</v>
      </c>
      <c r="F75" s="239">
        <v>90</v>
      </c>
      <c r="G75" s="521" t="s">
        <v>4</v>
      </c>
      <c r="H75" s="511">
        <v>7415</v>
      </c>
      <c r="I75" s="511">
        <v>8724</v>
      </c>
      <c r="J75" s="512">
        <f t="shared" si="0"/>
        <v>7934</v>
      </c>
      <c r="K75" s="512">
        <f t="shared" si="1"/>
        <v>9335</v>
      </c>
      <c r="L75" s="512">
        <v>4406</v>
      </c>
      <c r="M75" s="513">
        <v>11165</v>
      </c>
      <c r="N75" s="84"/>
    </row>
    <row r="76" spans="1:14" x14ac:dyDescent="0.25">
      <c r="A76" s="246"/>
      <c r="B76" s="1008"/>
      <c r="C76" s="1019"/>
      <c r="D76" s="234">
        <v>6</v>
      </c>
      <c r="E76" s="1016"/>
      <c r="F76" s="97">
        <v>100</v>
      </c>
      <c r="G76" s="521" t="s">
        <v>4</v>
      </c>
      <c r="H76" s="511">
        <v>7550</v>
      </c>
      <c r="I76" s="507">
        <v>8891</v>
      </c>
      <c r="J76" s="512">
        <f t="shared" si="0"/>
        <v>8079</v>
      </c>
      <c r="K76" s="512">
        <f t="shared" si="1"/>
        <v>9513</v>
      </c>
      <c r="L76" s="512">
        <v>4497</v>
      </c>
      <c r="M76" s="513">
        <v>11449</v>
      </c>
      <c r="N76" s="84"/>
    </row>
    <row r="77" spans="1:14" x14ac:dyDescent="0.25">
      <c r="A77" s="246"/>
      <c r="B77" s="1010">
        <v>36</v>
      </c>
      <c r="C77" s="1011" t="s">
        <v>20</v>
      </c>
      <c r="D77" s="1013">
        <v>1</v>
      </c>
      <c r="E77" s="1014" t="s">
        <v>3</v>
      </c>
      <c r="F77" s="223">
        <v>90</v>
      </c>
      <c r="G77" s="521" t="s">
        <v>4</v>
      </c>
      <c r="H77" s="511">
        <v>29839</v>
      </c>
      <c r="I77" s="511">
        <v>35116</v>
      </c>
      <c r="J77" s="512">
        <f t="shared" si="0"/>
        <v>31928</v>
      </c>
      <c r="K77" s="512">
        <f t="shared" si="1"/>
        <v>37574</v>
      </c>
      <c r="L77" s="512">
        <v>16553</v>
      </c>
      <c r="M77" s="513">
        <v>49196</v>
      </c>
      <c r="N77" s="84"/>
    </row>
    <row r="78" spans="1:14" x14ac:dyDescent="0.25">
      <c r="A78" s="246"/>
      <c r="B78" s="1009"/>
      <c r="C78" s="1012"/>
      <c r="D78" s="982"/>
      <c r="E78" s="1015"/>
      <c r="F78" s="222">
        <v>100</v>
      </c>
      <c r="G78" s="521" t="s">
        <v>4</v>
      </c>
      <c r="H78" s="511">
        <v>30470</v>
      </c>
      <c r="I78" s="511">
        <v>35855</v>
      </c>
      <c r="J78" s="512">
        <f t="shared" si="0"/>
        <v>32603</v>
      </c>
      <c r="K78" s="512">
        <f t="shared" si="1"/>
        <v>38365</v>
      </c>
      <c r="L78" s="512">
        <v>17070</v>
      </c>
      <c r="M78" s="513">
        <v>49963</v>
      </c>
      <c r="N78" s="84"/>
    </row>
    <row r="79" spans="1:14" x14ac:dyDescent="0.25">
      <c r="A79" s="246"/>
      <c r="B79" s="1008">
        <v>37</v>
      </c>
      <c r="C79" s="1019" t="s">
        <v>839</v>
      </c>
      <c r="D79" s="981">
        <v>1</v>
      </c>
      <c r="E79" s="1047" t="s">
        <v>14</v>
      </c>
      <c r="F79" s="223">
        <v>90</v>
      </c>
      <c r="G79" s="521" t="s">
        <v>4</v>
      </c>
      <c r="H79" s="511">
        <v>37991</v>
      </c>
      <c r="I79" s="511">
        <v>44713</v>
      </c>
      <c r="J79" s="512">
        <f t="shared" si="0"/>
        <v>40650</v>
      </c>
      <c r="K79" s="512">
        <f t="shared" si="1"/>
        <v>47843</v>
      </c>
      <c r="L79" s="512" t="s">
        <v>4</v>
      </c>
      <c r="M79" s="513">
        <v>74186</v>
      </c>
      <c r="N79" s="84"/>
    </row>
    <row r="80" spans="1:14" x14ac:dyDescent="0.25">
      <c r="A80" s="246"/>
      <c r="B80" s="1008"/>
      <c r="C80" s="1019"/>
      <c r="D80" s="981"/>
      <c r="E80" s="1047"/>
      <c r="F80" s="239">
        <v>100</v>
      </c>
      <c r="G80" s="521" t="s">
        <v>4</v>
      </c>
      <c r="H80" s="511">
        <v>39254</v>
      </c>
      <c r="I80" s="511">
        <v>46203</v>
      </c>
      <c r="J80" s="512">
        <f t="shared" si="0"/>
        <v>42002</v>
      </c>
      <c r="K80" s="512">
        <f t="shared" si="1"/>
        <v>49437</v>
      </c>
      <c r="L80" s="512" t="s">
        <v>4</v>
      </c>
      <c r="M80" s="513">
        <v>76836</v>
      </c>
      <c r="N80" s="84"/>
    </row>
    <row r="81" spans="1:14" x14ac:dyDescent="0.25">
      <c r="A81" s="246"/>
      <c r="B81" s="1010">
        <v>38</v>
      </c>
      <c r="C81" s="1011" t="s">
        <v>21</v>
      </c>
      <c r="D81" s="1013">
        <v>1</v>
      </c>
      <c r="E81" s="1026" t="s">
        <v>3</v>
      </c>
      <c r="F81" s="223">
        <v>90</v>
      </c>
      <c r="G81" s="521" t="s">
        <v>4</v>
      </c>
      <c r="H81" s="511">
        <v>5038</v>
      </c>
      <c r="I81" s="511">
        <v>5933</v>
      </c>
      <c r="J81" s="512">
        <f t="shared" si="0"/>
        <v>5391</v>
      </c>
      <c r="K81" s="512">
        <f t="shared" si="1"/>
        <v>6348</v>
      </c>
      <c r="L81" s="512">
        <v>2777</v>
      </c>
      <c r="M81" s="513">
        <v>14649</v>
      </c>
      <c r="N81" s="84"/>
    </row>
    <row r="82" spans="1:14" x14ac:dyDescent="0.25">
      <c r="A82" s="246"/>
      <c r="B82" s="1009"/>
      <c r="C82" s="1012"/>
      <c r="D82" s="982"/>
      <c r="E82" s="1027"/>
      <c r="F82" s="222">
        <v>100</v>
      </c>
      <c r="G82" s="521" t="s">
        <v>4</v>
      </c>
      <c r="H82" s="511">
        <v>5185</v>
      </c>
      <c r="I82" s="507">
        <v>6105</v>
      </c>
      <c r="J82" s="512">
        <f t="shared" si="0"/>
        <v>5548</v>
      </c>
      <c r="K82" s="512">
        <f t="shared" si="1"/>
        <v>6532</v>
      </c>
      <c r="L82" s="512">
        <v>2913</v>
      </c>
      <c r="M82" s="513">
        <v>15512</v>
      </c>
      <c r="N82" s="84"/>
    </row>
    <row r="83" spans="1:14" x14ac:dyDescent="0.25">
      <c r="A83" s="246"/>
      <c r="B83" s="1008">
        <v>39</v>
      </c>
      <c r="C83" s="1019" t="s">
        <v>614</v>
      </c>
      <c r="D83" s="981">
        <v>1</v>
      </c>
      <c r="E83" s="1023" t="s">
        <v>3</v>
      </c>
      <c r="F83" s="223">
        <v>90</v>
      </c>
      <c r="G83" s="521" t="s">
        <v>4</v>
      </c>
      <c r="H83" s="512">
        <v>12426</v>
      </c>
      <c r="I83" s="508">
        <v>14281</v>
      </c>
      <c r="J83" s="512">
        <f t="shared" si="0"/>
        <v>13296</v>
      </c>
      <c r="K83" s="512">
        <f t="shared" si="1"/>
        <v>15281</v>
      </c>
      <c r="L83" s="512">
        <v>6869</v>
      </c>
      <c r="M83" s="513" t="s">
        <v>4</v>
      </c>
      <c r="N83" s="84"/>
    </row>
    <row r="84" spans="1:14" x14ac:dyDescent="0.25">
      <c r="A84" s="246"/>
      <c r="B84" s="1008"/>
      <c r="C84" s="1019"/>
      <c r="D84" s="981"/>
      <c r="E84" s="1023"/>
      <c r="F84" s="239">
        <v>100</v>
      </c>
      <c r="G84" s="521" t="s">
        <v>4</v>
      </c>
      <c r="H84" s="512">
        <v>13669</v>
      </c>
      <c r="I84" s="508">
        <v>15709</v>
      </c>
      <c r="J84" s="512">
        <f t="shared" ref="J84:J91" si="6">ROUND(H84*1.07,0)</f>
        <v>14626</v>
      </c>
      <c r="K84" s="512">
        <f t="shared" ref="K84:K91" si="7">ROUND(I84*1.07,0)</f>
        <v>16809</v>
      </c>
      <c r="L84" s="512">
        <v>7556</v>
      </c>
      <c r="M84" s="513" t="s">
        <v>4</v>
      </c>
      <c r="N84" s="84"/>
    </row>
    <row r="85" spans="1:14" x14ac:dyDescent="0.25">
      <c r="A85" s="246"/>
      <c r="B85" s="1010">
        <v>40</v>
      </c>
      <c r="C85" s="1011" t="s">
        <v>22</v>
      </c>
      <c r="D85" s="96">
        <v>40</v>
      </c>
      <c r="E85" s="235" t="s">
        <v>3</v>
      </c>
      <c r="F85" s="97">
        <v>90</v>
      </c>
      <c r="G85" s="521">
        <v>683</v>
      </c>
      <c r="H85" s="511">
        <v>1161</v>
      </c>
      <c r="I85" s="511">
        <v>1371</v>
      </c>
      <c r="J85" s="512">
        <f t="shared" si="6"/>
        <v>1242</v>
      </c>
      <c r="K85" s="512">
        <f t="shared" si="7"/>
        <v>1467</v>
      </c>
      <c r="L85" s="512">
        <v>652</v>
      </c>
      <c r="M85" s="513">
        <v>2710</v>
      </c>
      <c r="N85" s="84"/>
    </row>
    <row r="86" spans="1:14" x14ac:dyDescent="0.25">
      <c r="A86" s="246"/>
      <c r="B86" s="1009"/>
      <c r="C86" s="1012"/>
      <c r="D86" s="227">
        <v>30</v>
      </c>
      <c r="E86" s="230" t="s">
        <v>3</v>
      </c>
      <c r="F86" s="223">
        <v>100</v>
      </c>
      <c r="G86" s="521" t="s">
        <v>4</v>
      </c>
      <c r="H86" s="511">
        <v>1240</v>
      </c>
      <c r="I86" s="511">
        <v>1461</v>
      </c>
      <c r="J86" s="512">
        <f t="shared" si="6"/>
        <v>1327</v>
      </c>
      <c r="K86" s="512">
        <f t="shared" si="7"/>
        <v>1563</v>
      </c>
      <c r="L86" s="512">
        <v>694</v>
      </c>
      <c r="M86" s="513">
        <v>2819</v>
      </c>
      <c r="N86" s="84"/>
    </row>
    <row r="87" spans="1:14" x14ac:dyDescent="0.25">
      <c r="A87" s="246"/>
      <c r="B87" s="1008">
        <v>41</v>
      </c>
      <c r="C87" s="1019" t="s">
        <v>129</v>
      </c>
      <c r="D87" s="234" t="s">
        <v>4</v>
      </c>
      <c r="E87" s="237" t="s">
        <v>3</v>
      </c>
      <c r="F87" s="223">
        <v>125</v>
      </c>
      <c r="G87" s="521" t="s">
        <v>4</v>
      </c>
      <c r="H87" s="511">
        <v>6097</v>
      </c>
      <c r="I87" s="511">
        <v>7105</v>
      </c>
      <c r="J87" s="512">
        <f t="shared" si="6"/>
        <v>6524</v>
      </c>
      <c r="K87" s="512">
        <f t="shared" si="7"/>
        <v>7602</v>
      </c>
      <c r="L87" s="512">
        <v>3677</v>
      </c>
      <c r="M87" s="513">
        <v>15687</v>
      </c>
      <c r="N87" s="84"/>
    </row>
    <row r="88" spans="1:14" x14ac:dyDescent="0.25">
      <c r="A88" s="246"/>
      <c r="B88" s="1008"/>
      <c r="C88" s="1019"/>
      <c r="D88" s="234" t="s">
        <v>4</v>
      </c>
      <c r="E88" s="237" t="s">
        <v>3</v>
      </c>
      <c r="F88" s="223">
        <v>150</v>
      </c>
      <c r="G88" s="521" t="s">
        <v>4</v>
      </c>
      <c r="H88" s="511">
        <v>6165</v>
      </c>
      <c r="I88" s="507">
        <v>7191</v>
      </c>
      <c r="J88" s="512">
        <f t="shared" si="6"/>
        <v>6597</v>
      </c>
      <c r="K88" s="512">
        <f t="shared" si="7"/>
        <v>7694</v>
      </c>
      <c r="L88" s="512">
        <v>3763</v>
      </c>
      <c r="M88" s="513">
        <v>16857</v>
      </c>
      <c r="N88" s="84"/>
    </row>
    <row r="89" spans="1:14" x14ac:dyDescent="0.25">
      <c r="A89" s="246"/>
      <c r="B89" s="1010">
        <v>42</v>
      </c>
      <c r="C89" s="1011" t="s">
        <v>130</v>
      </c>
      <c r="D89" s="226" t="s">
        <v>4</v>
      </c>
      <c r="E89" s="229" t="s">
        <v>3</v>
      </c>
      <c r="F89" s="223">
        <v>125</v>
      </c>
      <c r="G89" s="521" t="s">
        <v>4</v>
      </c>
      <c r="H89" s="511">
        <v>6131</v>
      </c>
      <c r="I89" s="511">
        <v>7141</v>
      </c>
      <c r="J89" s="512">
        <f t="shared" si="6"/>
        <v>6560</v>
      </c>
      <c r="K89" s="512">
        <f t="shared" si="7"/>
        <v>7641</v>
      </c>
      <c r="L89" s="512">
        <v>3705</v>
      </c>
      <c r="M89" s="513">
        <v>15730</v>
      </c>
      <c r="N89" s="84"/>
    </row>
    <row r="90" spans="1:14" x14ac:dyDescent="0.25">
      <c r="A90" s="246"/>
      <c r="B90" s="1009"/>
      <c r="C90" s="1012"/>
      <c r="D90" s="227" t="s">
        <v>4</v>
      </c>
      <c r="E90" s="230" t="s">
        <v>3</v>
      </c>
      <c r="F90" s="223">
        <v>150</v>
      </c>
      <c r="G90" s="521" t="s">
        <v>4</v>
      </c>
      <c r="H90" s="511">
        <v>6194</v>
      </c>
      <c r="I90" s="507">
        <v>7224</v>
      </c>
      <c r="J90" s="512">
        <f t="shared" si="6"/>
        <v>6628</v>
      </c>
      <c r="K90" s="512">
        <f t="shared" si="7"/>
        <v>7730</v>
      </c>
      <c r="L90" s="512">
        <v>3794</v>
      </c>
      <c r="M90" s="513">
        <v>16913</v>
      </c>
      <c r="N90" s="84"/>
    </row>
    <row r="91" spans="1:14" x14ac:dyDescent="0.25">
      <c r="A91" s="246"/>
      <c r="B91" s="228">
        <v>43</v>
      </c>
      <c r="C91" s="232" t="s">
        <v>617</v>
      </c>
      <c r="D91" s="227">
        <v>160</v>
      </c>
      <c r="E91" s="236" t="s">
        <v>3</v>
      </c>
      <c r="F91" s="222" t="s">
        <v>23</v>
      </c>
      <c r="G91" s="521" t="s">
        <v>4</v>
      </c>
      <c r="H91" s="511">
        <v>755</v>
      </c>
      <c r="I91" s="507">
        <v>862</v>
      </c>
      <c r="J91" s="512">
        <f t="shared" si="6"/>
        <v>808</v>
      </c>
      <c r="K91" s="512">
        <f t="shared" si="7"/>
        <v>922</v>
      </c>
      <c r="L91" s="512">
        <v>486</v>
      </c>
      <c r="M91" s="513">
        <v>1257</v>
      </c>
      <c r="N91" s="84"/>
    </row>
    <row r="92" spans="1:14" x14ac:dyDescent="0.25">
      <c r="A92" s="246"/>
      <c r="B92" s="228">
        <v>44</v>
      </c>
      <c r="C92" s="232" t="s">
        <v>210</v>
      </c>
      <c r="D92" s="227">
        <v>60</v>
      </c>
      <c r="E92" s="230" t="s">
        <v>3</v>
      </c>
      <c r="F92" s="222" t="s">
        <v>23</v>
      </c>
      <c r="G92" s="521" t="s">
        <v>4</v>
      </c>
      <c r="H92" s="1018">
        <v>385</v>
      </c>
      <c r="I92" s="1018"/>
      <c r="J92" s="1018"/>
      <c r="K92" s="1018"/>
      <c r="L92" s="1018"/>
      <c r="M92" s="513" t="s">
        <v>4</v>
      </c>
      <c r="N92" s="84"/>
    </row>
    <row r="93" spans="1:14" x14ac:dyDescent="0.25">
      <c r="A93" s="246"/>
      <c r="B93" s="228">
        <v>45</v>
      </c>
      <c r="C93" s="232" t="s">
        <v>209</v>
      </c>
      <c r="D93" s="227">
        <v>60</v>
      </c>
      <c r="E93" s="236" t="s">
        <v>3</v>
      </c>
      <c r="F93" s="222" t="s">
        <v>23</v>
      </c>
      <c r="G93" s="521" t="s">
        <v>4</v>
      </c>
      <c r="H93" s="512">
        <v>698</v>
      </c>
      <c r="I93" s="512">
        <v>825</v>
      </c>
      <c r="J93" s="512">
        <f>ROUND(H93*1.07,0)</f>
        <v>747</v>
      </c>
      <c r="K93" s="512">
        <f>ROUND(I93*1.07,0)</f>
        <v>883</v>
      </c>
      <c r="L93" s="512">
        <v>522</v>
      </c>
      <c r="M93" s="513" t="s">
        <v>4</v>
      </c>
      <c r="N93" s="84"/>
    </row>
    <row r="94" spans="1:14" ht="22.5" x14ac:dyDescent="0.25">
      <c r="A94" s="246"/>
      <c r="B94" s="228">
        <v>46</v>
      </c>
      <c r="C94" s="232" t="s">
        <v>208</v>
      </c>
      <c r="D94" s="227">
        <v>60</v>
      </c>
      <c r="E94" s="230" t="s">
        <v>3</v>
      </c>
      <c r="F94" s="222" t="s">
        <v>23</v>
      </c>
      <c r="G94" s="521" t="s">
        <v>4</v>
      </c>
      <c r="H94" s="512" t="s">
        <v>4</v>
      </c>
      <c r="I94" s="512" t="s">
        <v>4</v>
      </c>
      <c r="J94" s="512" t="s">
        <v>4</v>
      </c>
      <c r="K94" s="512" t="s">
        <v>4</v>
      </c>
      <c r="L94" s="512" t="s">
        <v>4</v>
      </c>
      <c r="M94" s="513">
        <v>1005</v>
      </c>
      <c r="N94" s="84"/>
    </row>
    <row r="95" spans="1:14" x14ac:dyDescent="0.25">
      <c r="A95" s="246"/>
      <c r="B95" s="228">
        <v>47</v>
      </c>
      <c r="C95" s="232" t="s">
        <v>207</v>
      </c>
      <c r="D95" s="227">
        <v>60</v>
      </c>
      <c r="E95" s="230" t="s">
        <v>3</v>
      </c>
      <c r="F95" s="222" t="s">
        <v>23</v>
      </c>
      <c r="G95" s="521" t="s">
        <v>4</v>
      </c>
      <c r="H95" s="512" t="s">
        <v>4</v>
      </c>
      <c r="I95" s="512" t="s">
        <v>4</v>
      </c>
      <c r="J95" s="512" t="s">
        <v>4</v>
      </c>
      <c r="K95" s="512" t="s">
        <v>4</v>
      </c>
      <c r="L95" s="512" t="s">
        <v>4</v>
      </c>
      <c r="M95" s="513">
        <v>892</v>
      </c>
      <c r="N95" s="84"/>
    </row>
    <row r="96" spans="1:14" x14ac:dyDescent="0.25">
      <c r="A96" s="246"/>
      <c r="B96" s="233">
        <v>48</v>
      </c>
      <c r="C96" s="231" t="s">
        <v>213</v>
      </c>
      <c r="D96" s="234" t="s">
        <v>4</v>
      </c>
      <c r="E96" s="238" t="s">
        <v>3</v>
      </c>
      <c r="F96" s="239" t="s">
        <v>105</v>
      </c>
      <c r="G96" s="521" t="s">
        <v>4</v>
      </c>
      <c r="H96" s="511">
        <v>1060</v>
      </c>
      <c r="I96" s="507">
        <v>1208</v>
      </c>
      <c r="J96" s="512">
        <f>ROUND(H96*1.07,0)</f>
        <v>1134</v>
      </c>
      <c r="K96" s="512">
        <f>ROUND(I96*1.07,0)</f>
        <v>1293</v>
      </c>
      <c r="L96" s="512">
        <v>731</v>
      </c>
      <c r="M96" s="513" t="s">
        <v>4</v>
      </c>
      <c r="N96" s="84"/>
    </row>
    <row r="97" spans="1:14" x14ac:dyDescent="0.25">
      <c r="A97" s="246"/>
      <c r="B97" s="92">
        <v>49</v>
      </c>
      <c r="C97" s="103" t="s">
        <v>214</v>
      </c>
      <c r="D97" s="96" t="s">
        <v>4</v>
      </c>
      <c r="E97" s="91" t="s">
        <v>3</v>
      </c>
      <c r="F97" s="223" t="s">
        <v>105</v>
      </c>
      <c r="G97" s="521" t="s">
        <v>4</v>
      </c>
      <c r="H97" s="1018">
        <v>811</v>
      </c>
      <c r="I97" s="1018"/>
      <c r="J97" s="1018"/>
      <c r="K97" s="1018"/>
      <c r="L97" s="1018"/>
      <c r="M97" s="513" t="s">
        <v>4</v>
      </c>
      <c r="N97" s="84"/>
    </row>
    <row r="98" spans="1:14" x14ac:dyDescent="0.25">
      <c r="A98" s="246"/>
      <c r="B98" s="233">
        <v>50</v>
      </c>
      <c r="C98" s="231" t="s">
        <v>388</v>
      </c>
      <c r="D98" s="101" t="s">
        <v>4</v>
      </c>
      <c r="E98" s="238" t="s">
        <v>3</v>
      </c>
      <c r="F98" s="239" t="s">
        <v>349</v>
      </c>
      <c r="G98" s="523" t="s">
        <v>4</v>
      </c>
      <c r="H98" s="1044">
        <v>3766</v>
      </c>
      <c r="I98" s="1044"/>
      <c r="J98" s="1044"/>
      <c r="K98" s="1044"/>
      <c r="L98" s="1044"/>
      <c r="M98" s="524" t="s">
        <v>4</v>
      </c>
      <c r="N98" s="84"/>
    </row>
    <row r="99" spans="1:14" ht="15.75" thickBot="1" x14ac:dyDescent="0.3">
      <c r="A99" s="246"/>
      <c r="B99" s="98">
        <v>51</v>
      </c>
      <c r="C99" s="104" t="s">
        <v>348</v>
      </c>
      <c r="D99" s="102" t="s">
        <v>4</v>
      </c>
      <c r="E99" s="99" t="s">
        <v>3</v>
      </c>
      <c r="F99" s="100" t="s">
        <v>349</v>
      </c>
      <c r="G99" s="525" t="s">
        <v>4</v>
      </c>
      <c r="H99" s="1038">
        <v>3264</v>
      </c>
      <c r="I99" s="1038"/>
      <c r="J99" s="1038"/>
      <c r="K99" s="1038"/>
      <c r="L99" s="1038"/>
      <c r="M99" s="526" t="s">
        <v>4</v>
      </c>
      <c r="N99" s="84"/>
    </row>
    <row r="100" spans="1:14" x14ac:dyDescent="0.25">
      <c r="A100" s="84"/>
      <c r="B100" s="84"/>
      <c r="C100" s="84"/>
      <c r="D100" s="84"/>
      <c r="E100" s="84"/>
      <c r="F100" s="84"/>
      <c r="G100" s="497"/>
      <c r="H100" s="497"/>
      <c r="I100" s="497"/>
      <c r="J100" s="497"/>
      <c r="K100" s="497"/>
      <c r="L100" s="497"/>
      <c r="M100" s="497"/>
      <c r="N100" s="84"/>
    </row>
    <row r="101" spans="1:14" ht="22.9" customHeight="1" x14ac:dyDescent="0.25">
      <c r="A101" s="84"/>
      <c r="B101" s="1039" t="s">
        <v>613</v>
      </c>
      <c r="C101" s="1046"/>
      <c r="D101" s="1046"/>
      <c r="E101" s="1046"/>
      <c r="F101" s="1046"/>
      <c r="G101" s="1046"/>
      <c r="H101" s="1046"/>
      <c r="I101" s="1046"/>
      <c r="J101" s="1046"/>
      <c r="K101" s="1046"/>
      <c r="L101" s="527"/>
      <c r="M101" s="527"/>
      <c r="N101" s="84"/>
    </row>
    <row r="102" spans="1:14" s="705" customFormat="1" ht="15" customHeight="1" x14ac:dyDescent="0.25">
      <c r="A102" s="704"/>
      <c r="B102" s="797" t="s">
        <v>821</v>
      </c>
      <c r="C102" s="797"/>
      <c r="D102" s="797"/>
      <c r="E102" s="797"/>
      <c r="F102" s="797"/>
      <c r="G102" s="797"/>
      <c r="H102" s="797"/>
      <c r="I102" s="797"/>
      <c r="J102" s="797"/>
      <c r="K102" s="797"/>
      <c r="L102" s="797"/>
      <c r="M102" s="797"/>
      <c r="N102" s="704"/>
    </row>
    <row r="103" spans="1:14" x14ac:dyDescent="0.25">
      <c r="A103" s="84"/>
      <c r="B103" s="1045" t="s">
        <v>551</v>
      </c>
      <c r="C103" s="1045"/>
      <c r="D103" s="1045"/>
      <c r="E103" s="1045"/>
      <c r="F103" s="1045"/>
      <c r="G103" s="1045"/>
      <c r="H103" s="1045"/>
      <c r="I103" s="1045"/>
      <c r="J103" s="1045"/>
      <c r="K103" s="1045"/>
      <c r="L103" s="1045"/>
      <c r="M103" s="1045"/>
      <c r="N103" s="84"/>
    </row>
    <row r="104" spans="1:14" x14ac:dyDescent="0.25">
      <c r="A104" s="84"/>
      <c r="B104" s="1039" t="s">
        <v>550</v>
      </c>
      <c r="C104" s="1039"/>
      <c r="D104" s="1039"/>
      <c r="E104" s="1039"/>
      <c r="F104" s="1039"/>
      <c r="G104" s="1039"/>
      <c r="H104" s="1039"/>
      <c r="I104" s="1039"/>
      <c r="J104" s="1039"/>
      <c r="K104" s="1039"/>
      <c r="L104" s="1039"/>
      <c r="M104" s="1039"/>
      <c r="N104" s="84"/>
    </row>
    <row r="105" spans="1:14" x14ac:dyDescent="0.25">
      <c r="A105" s="84"/>
      <c r="B105" s="1029" t="s">
        <v>549</v>
      </c>
      <c r="C105" s="1029"/>
      <c r="D105" s="1029"/>
      <c r="E105" s="1029"/>
      <c r="F105" s="1029"/>
      <c r="G105" s="1029"/>
      <c r="H105" s="1029"/>
      <c r="I105" s="1029"/>
      <c r="J105" s="1029"/>
      <c r="K105" s="1029"/>
      <c r="L105" s="1029"/>
      <c r="M105" s="1029"/>
      <c r="N105" s="84"/>
    </row>
    <row r="106" spans="1:14" x14ac:dyDescent="0.25">
      <c r="A106" s="84"/>
      <c r="B106" s="1029" t="s">
        <v>552</v>
      </c>
      <c r="C106" s="1029"/>
      <c r="D106" s="1029"/>
      <c r="E106" s="1029"/>
      <c r="F106" s="1029"/>
      <c r="G106" s="1029"/>
      <c r="H106" s="1029"/>
      <c r="I106" s="1029"/>
      <c r="J106" s="1029"/>
      <c r="K106" s="1029"/>
      <c r="L106" s="1029"/>
      <c r="M106" s="1029"/>
      <c r="N106" s="84"/>
    </row>
    <row r="107" spans="1:14" x14ac:dyDescent="0.25">
      <c r="A107" s="84"/>
      <c r="B107" s="1029" t="s">
        <v>615</v>
      </c>
      <c r="C107" s="1029"/>
      <c r="D107" s="1029"/>
      <c r="E107" s="1029"/>
      <c r="F107" s="1029"/>
      <c r="G107" s="1029"/>
      <c r="H107" s="1029"/>
      <c r="I107" s="1029"/>
      <c r="J107" s="1029"/>
      <c r="K107" s="1029"/>
      <c r="L107" s="1029"/>
      <c r="M107" s="1029"/>
      <c r="N107" s="84"/>
    </row>
    <row r="108" spans="1:14" x14ac:dyDescent="0.25">
      <c r="A108" s="84"/>
      <c r="B108" s="1029" t="s">
        <v>553</v>
      </c>
      <c r="C108" s="1029"/>
      <c r="D108" s="1029"/>
      <c r="E108" s="1029"/>
      <c r="F108" s="1029"/>
      <c r="G108" s="1029"/>
      <c r="H108" s="1029"/>
      <c r="I108" s="1029"/>
      <c r="J108" s="1029"/>
      <c r="K108" s="1029"/>
      <c r="L108" s="1029"/>
      <c r="M108" s="1029"/>
      <c r="N108" s="84"/>
    </row>
    <row r="109" spans="1:14" x14ac:dyDescent="0.25">
      <c r="A109" s="84"/>
      <c r="B109" s="1029" t="s">
        <v>147</v>
      </c>
      <c r="C109" s="1029"/>
      <c r="D109" s="1029"/>
      <c r="E109" s="1029"/>
      <c r="F109" s="1029"/>
      <c r="G109" s="1029"/>
      <c r="H109" s="1029"/>
      <c r="I109" s="1029"/>
      <c r="J109" s="1029"/>
      <c r="K109" s="1029"/>
      <c r="L109" s="1029"/>
      <c r="M109" s="1029"/>
      <c r="N109" s="84"/>
    </row>
    <row r="110" spans="1:14" x14ac:dyDescent="0.25">
      <c r="A110" s="84"/>
      <c r="B110" s="1029" t="s">
        <v>616</v>
      </c>
      <c r="C110" s="1029"/>
      <c r="D110" s="1029"/>
      <c r="E110" s="1029"/>
      <c r="F110" s="1029"/>
      <c r="G110" s="1029"/>
      <c r="H110" s="1029"/>
      <c r="I110" s="1029"/>
      <c r="J110" s="1029"/>
      <c r="K110" s="1029"/>
      <c r="L110" s="1029"/>
      <c r="M110" s="1029"/>
      <c r="N110" s="84"/>
    </row>
    <row r="111" spans="1:14" x14ac:dyDescent="0.25">
      <c r="A111" s="84"/>
      <c r="B111" s="1029" t="s">
        <v>215</v>
      </c>
      <c r="C111" s="1029"/>
      <c r="D111" s="1029"/>
      <c r="E111" s="1029"/>
      <c r="F111" s="1029"/>
      <c r="G111" s="1029"/>
      <c r="H111" s="1029"/>
      <c r="I111" s="1029"/>
      <c r="J111" s="1029"/>
      <c r="K111" s="1029"/>
      <c r="L111" s="1029"/>
      <c r="M111" s="1029"/>
      <c r="N111" s="84"/>
    </row>
    <row r="112" spans="1:14" x14ac:dyDescent="0.25">
      <c r="A112" s="84"/>
      <c r="B112" s="1030"/>
      <c r="C112" s="1031"/>
      <c r="D112" s="1031"/>
      <c r="E112" s="1031"/>
      <c r="F112" s="1031"/>
      <c r="G112" s="1031"/>
      <c r="H112" s="1031"/>
      <c r="I112" s="1031"/>
      <c r="J112" s="1031"/>
      <c r="K112" s="1031"/>
      <c r="L112" s="497"/>
      <c r="M112" s="497"/>
      <c r="N112" s="84"/>
    </row>
  </sheetData>
  <mergeCells count="171">
    <mergeCell ref="B38:B39"/>
    <mergeCell ref="C38:C39"/>
    <mergeCell ref="D38:D39"/>
    <mergeCell ref="E38:E39"/>
    <mergeCell ref="D56:D57"/>
    <mergeCell ref="B54:B55"/>
    <mergeCell ref="B103:M103"/>
    <mergeCell ref="B101:K101"/>
    <mergeCell ref="C87:C88"/>
    <mergeCell ref="C89:C90"/>
    <mergeCell ref="B79:B80"/>
    <mergeCell ref="C79:C80"/>
    <mergeCell ref="D79:D80"/>
    <mergeCell ref="E79:E80"/>
    <mergeCell ref="B81:B82"/>
    <mergeCell ref="C81:C82"/>
    <mergeCell ref="D81:D82"/>
    <mergeCell ref="E81:E82"/>
    <mergeCell ref="B85:B86"/>
    <mergeCell ref="C85:C86"/>
    <mergeCell ref="B89:B90"/>
    <mergeCell ref="B87:B88"/>
    <mergeCell ref="B83:B84"/>
    <mergeCell ref="C83:C84"/>
    <mergeCell ref="D83:D84"/>
    <mergeCell ref="E83:E84"/>
    <mergeCell ref="H97:L97"/>
    <mergeCell ref="H98:L98"/>
    <mergeCell ref="C46:C47"/>
    <mergeCell ref="E46:E47"/>
    <mergeCell ref="C62:C63"/>
    <mergeCell ref="D62:D63"/>
    <mergeCell ref="E62:E63"/>
    <mergeCell ref="E60:E61"/>
    <mergeCell ref="E56:E57"/>
    <mergeCell ref="C58:C59"/>
    <mergeCell ref="D66:D67"/>
    <mergeCell ref="C66:C67"/>
    <mergeCell ref="E66:E67"/>
    <mergeCell ref="C68:C69"/>
    <mergeCell ref="D68:D69"/>
    <mergeCell ref="B60:B61"/>
    <mergeCell ref="C48:C49"/>
    <mergeCell ref="D64:D65"/>
    <mergeCell ref="B68:B69"/>
    <mergeCell ref="E54:E55"/>
    <mergeCell ref="E50:E51"/>
    <mergeCell ref="E52:E53"/>
    <mergeCell ref="C52:C53"/>
    <mergeCell ref="D52:D53"/>
    <mergeCell ref="B50:B51"/>
    <mergeCell ref="B106:M106"/>
    <mergeCell ref="B105:M105"/>
    <mergeCell ref="B107:M107"/>
    <mergeCell ref="B108:M108"/>
    <mergeCell ref="B109:M109"/>
    <mergeCell ref="B62:B63"/>
    <mergeCell ref="H99:L99"/>
    <mergeCell ref="B77:B78"/>
    <mergeCell ref="C77:C78"/>
    <mergeCell ref="D77:D78"/>
    <mergeCell ref="E77:E78"/>
    <mergeCell ref="B70:B71"/>
    <mergeCell ref="E73:E74"/>
    <mergeCell ref="C70:C71"/>
    <mergeCell ref="D70:D71"/>
    <mergeCell ref="E70:E71"/>
    <mergeCell ref="E75:E76"/>
    <mergeCell ref="B75:B76"/>
    <mergeCell ref="C75:C76"/>
    <mergeCell ref="H92:L92"/>
    <mergeCell ref="E64:E65"/>
    <mergeCell ref="E68:E69"/>
    <mergeCell ref="B66:B67"/>
    <mergeCell ref="B104:M104"/>
    <mergeCell ref="B110:M110"/>
    <mergeCell ref="B112:K112"/>
    <mergeCell ref="B111:M111"/>
    <mergeCell ref="F6:F8"/>
    <mergeCell ref="B73:B74"/>
    <mergeCell ref="C73:C74"/>
    <mergeCell ref="B15:B16"/>
    <mergeCell ref="B9:B10"/>
    <mergeCell ref="B11:B12"/>
    <mergeCell ref="B13:B14"/>
    <mergeCell ref="B40:B41"/>
    <mergeCell ref="C40:C41"/>
    <mergeCell ref="B64:B65"/>
    <mergeCell ref="C64:C65"/>
    <mergeCell ref="B27:B28"/>
    <mergeCell ref="E25:E26"/>
    <mergeCell ref="B21:B22"/>
    <mergeCell ref="C19:C20"/>
    <mergeCell ref="D27:D28"/>
    <mergeCell ref="E27:E28"/>
    <mergeCell ref="C60:C61"/>
    <mergeCell ref="C27:C28"/>
    <mergeCell ref="D50:D51"/>
    <mergeCell ref="B56:B57"/>
    <mergeCell ref="D40:D41"/>
    <mergeCell ref="E40:E41"/>
    <mergeCell ref="D33:D34"/>
    <mergeCell ref="B29:B30"/>
    <mergeCell ref="E48:E49"/>
    <mergeCell ref="C56:C57"/>
    <mergeCell ref="B58:B59"/>
    <mergeCell ref="C54:C55"/>
    <mergeCell ref="D31:D32"/>
    <mergeCell ref="C50:C51"/>
    <mergeCell ref="B31:B32"/>
    <mergeCell ref="E58:E59"/>
    <mergeCell ref="D54:D55"/>
    <mergeCell ref="B44:B45"/>
    <mergeCell ref="C44:C45"/>
    <mergeCell ref="E44:E45"/>
    <mergeCell ref="B36:B37"/>
    <mergeCell ref="B33:B34"/>
    <mergeCell ref="B48:B49"/>
    <mergeCell ref="B42:B43"/>
    <mergeCell ref="C42:C43"/>
    <mergeCell ref="E42:E43"/>
    <mergeCell ref="B52:B53"/>
    <mergeCell ref="B46:B47"/>
    <mergeCell ref="G15:L15"/>
    <mergeCell ref="C36:C37"/>
    <mergeCell ref="D29:D30"/>
    <mergeCell ref="E29:E30"/>
    <mergeCell ref="C29:C30"/>
    <mergeCell ref="E17:E18"/>
    <mergeCell ref="C17:C18"/>
    <mergeCell ref="D17:D18"/>
    <mergeCell ref="E19:E20"/>
    <mergeCell ref="C31:C32"/>
    <mergeCell ref="E31:E32"/>
    <mergeCell ref="D19:D20"/>
    <mergeCell ref="H16:L16"/>
    <mergeCell ref="D36:D37"/>
    <mergeCell ref="E36:E37"/>
    <mergeCell ref="C33:C34"/>
    <mergeCell ref="E33:E34"/>
    <mergeCell ref="C15:C16"/>
    <mergeCell ref="D15:D16"/>
    <mergeCell ref="E15:E16"/>
    <mergeCell ref="C25:C26"/>
    <mergeCell ref="D25:D26"/>
    <mergeCell ref="B17:B18"/>
    <mergeCell ref="B25:B26"/>
    <mergeCell ref="B19:B20"/>
    <mergeCell ref="B23:B24"/>
    <mergeCell ref="C23:C24"/>
    <mergeCell ref="D23:D24"/>
    <mergeCell ref="E23:E24"/>
    <mergeCell ref="C21:C22"/>
    <mergeCell ref="D21:D22"/>
    <mergeCell ref="E21:E22"/>
    <mergeCell ref="L2:M2"/>
    <mergeCell ref="D9:D10"/>
    <mergeCell ref="E9:E10"/>
    <mergeCell ref="C9:C10"/>
    <mergeCell ref="D13:D14"/>
    <mergeCell ref="C11:C12"/>
    <mergeCell ref="C13:C14"/>
    <mergeCell ref="E13:E14"/>
    <mergeCell ref="D11:D12"/>
    <mergeCell ref="E11:E12"/>
    <mergeCell ref="G6:M6"/>
    <mergeCell ref="B4:C4"/>
    <mergeCell ref="B6:B8"/>
    <mergeCell ref="C6:C8"/>
    <mergeCell ref="D6:D8"/>
    <mergeCell ref="E6:E8"/>
  </mergeCells>
  <phoneticPr fontId="59" type="noConversion"/>
  <hyperlinks>
    <hyperlink ref="L2" location="СОДЕРЖАНИЕ!A1" display="Назад в СОДЕРЖАНИЕ"/>
    <hyperlink ref="B102:M102" location="'Матрица цветов (18)'!A1" display="Сроки поставки смотрите на листе Матрица цветов (19)"/>
  </hyperlinks>
  <pageMargins left="0.23622047244094491" right="0.23622047244094491" top="0.35433070866141736" bottom="0.35433070866141736" header="0.11811023622047245" footer="0.11811023622047245"/>
  <pageSetup paperSize="9" scale="45" fitToHeight="3" orientation="portrait" r:id="rId1"/>
  <headerFooter>
    <oddFooter>Страница &amp;P</oddFooter>
  </headerFooter>
  <rowBreaks count="1" manualBreakCount="1">
    <brk id="80"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2">
    <tabColor theme="6" tint="0.59999389629810485"/>
  </sheetPr>
  <dimension ref="A1:P33"/>
  <sheetViews>
    <sheetView showGridLines="0" zoomScale="80" zoomScaleNormal="80" zoomScaleSheetLayoutView="100" workbookViewId="0">
      <pane xSplit="8" ySplit="14" topLeftCell="I15" activePane="bottomRight" state="frozen"/>
      <selection pane="topRight" activeCell="I1" sqref="I1"/>
      <selection pane="bottomLeft" activeCell="A14" sqref="A14"/>
      <selection pane="bottomRight"/>
    </sheetView>
  </sheetViews>
  <sheetFormatPr defaultColWidth="8.7109375" defaultRowHeight="15" x14ac:dyDescent="0.25"/>
  <cols>
    <col min="1" max="1" width="2.42578125" style="25" customWidth="1"/>
    <col min="2" max="2" width="6.5703125" style="25" customWidth="1"/>
    <col min="3" max="3" width="20.7109375" style="25" customWidth="1"/>
    <col min="4" max="4" width="13.7109375" style="25" customWidth="1"/>
    <col min="5" max="5" width="23.7109375" style="25" customWidth="1"/>
    <col min="6" max="6" width="7.7109375" style="25" customWidth="1"/>
    <col min="7" max="7" width="10" style="25" customWidth="1"/>
    <col min="8" max="8" width="9.5703125" style="25" customWidth="1"/>
    <col min="9" max="15" width="27.7109375" style="87" customWidth="1"/>
    <col min="16" max="16" width="2.7109375" style="25" customWidth="1"/>
    <col min="17" max="16384" width="8.7109375" style="25"/>
  </cols>
  <sheetData>
    <row r="1" spans="1:16" x14ac:dyDescent="0.25">
      <c r="A1" s="420"/>
      <c r="B1" s="420"/>
      <c r="C1" s="420"/>
      <c r="D1" s="420"/>
      <c r="E1" s="420"/>
      <c r="F1" s="420"/>
      <c r="G1" s="420"/>
      <c r="H1" s="420"/>
      <c r="I1" s="529"/>
      <c r="J1" s="529"/>
      <c r="K1" s="529"/>
      <c r="L1" s="529"/>
      <c r="M1" s="529"/>
      <c r="N1" s="529"/>
      <c r="O1" s="529"/>
      <c r="P1" s="420"/>
    </row>
    <row r="2" spans="1:16" x14ac:dyDescent="0.25">
      <c r="A2" s="420"/>
      <c r="B2" s="433" t="s">
        <v>910</v>
      </c>
      <c r="C2" s="433"/>
      <c r="D2" s="420"/>
      <c r="E2" s="420"/>
      <c r="F2" s="420"/>
      <c r="G2" s="420"/>
      <c r="H2" s="420"/>
      <c r="I2" s="529"/>
      <c r="J2" s="529"/>
      <c r="K2" s="529"/>
      <c r="L2" s="529"/>
      <c r="M2" s="529"/>
      <c r="N2" s="530"/>
      <c r="O2" s="22" t="s">
        <v>191</v>
      </c>
      <c r="P2" s="420"/>
    </row>
    <row r="3" spans="1:16" x14ac:dyDescent="0.25">
      <c r="A3" s="420"/>
      <c r="B3" s="1077" t="s">
        <v>653</v>
      </c>
      <c r="C3" s="1077"/>
      <c r="D3" s="1077"/>
      <c r="E3" s="420"/>
      <c r="F3" s="420"/>
      <c r="G3" s="420"/>
      <c r="H3" s="420"/>
      <c r="I3" s="529"/>
      <c r="J3" s="529"/>
      <c r="K3" s="529"/>
      <c r="L3" s="529"/>
      <c r="M3" s="529"/>
      <c r="N3" s="529"/>
      <c r="O3" s="531" t="s">
        <v>308</v>
      </c>
      <c r="P3" s="420"/>
    </row>
    <row r="4" spans="1:16" ht="15.75" thickBot="1" x14ac:dyDescent="0.3">
      <c r="A4" s="420"/>
      <c r="B4" s="420"/>
      <c r="C4" s="420"/>
      <c r="D4" s="420"/>
      <c r="E4" s="420"/>
      <c r="F4" s="420"/>
      <c r="G4" s="420"/>
      <c r="H4" s="420"/>
      <c r="I4" s="529"/>
      <c r="J4" s="529"/>
      <c r="K4" s="529"/>
      <c r="L4" s="529"/>
      <c r="M4" s="529"/>
      <c r="N4" s="529"/>
      <c r="O4" s="529"/>
      <c r="P4" s="420"/>
    </row>
    <row r="5" spans="1:16" ht="25.5" customHeight="1" x14ac:dyDescent="0.25">
      <c r="A5" s="420"/>
      <c r="B5" s="1078" t="s">
        <v>0</v>
      </c>
      <c r="C5" s="1092" t="s">
        <v>1</v>
      </c>
      <c r="D5" s="1095" t="s">
        <v>241</v>
      </c>
      <c r="E5" s="1100" t="s">
        <v>245</v>
      </c>
      <c r="F5" s="1098" t="s">
        <v>2</v>
      </c>
      <c r="G5" s="1089" t="s">
        <v>113</v>
      </c>
      <c r="H5" s="1091" t="s">
        <v>193</v>
      </c>
      <c r="I5" s="1081" t="s">
        <v>909</v>
      </c>
      <c r="J5" s="1082"/>
      <c r="K5" s="1083"/>
      <c r="L5" s="1083"/>
      <c r="M5" s="1083"/>
      <c r="N5" s="1083"/>
      <c r="O5" s="1084"/>
      <c r="P5" s="434"/>
    </row>
    <row r="6" spans="1:16" ht="18.75" customHeight="1" x14ac:dyDescent="0.25">
      <c r="A6" s="420"/>
      <c r="B6" s="1079"/>
      <c r="C6" s="1093"/>
      <c r="D6" s="1096"/>
      <c r="E6" s="1101"/>
      <c r="F6" s="1068"/>
      <c r="G6" s="1072"/>
      <c r="H6" s="1056"/>
      <c r="I6" s="1085" t="s">
        <v>500</v>
      </c>
      <c r="J6" s="1086"/>
      <c r="K6" s="1087"/>
      <c r="L6" s="1087"/>
      <c r="M6" s="1087"/>
      <c r="N6" s="1087"/>
      <c r="O6" s="1088"/>
      <c r="P6" s="434"/>
    </row>
    <row r="7" spans="1:16" ht="17.25" customHeight="1" x14ac:dyDescent="0.25">
      <c r="A7" s="420"/>
      <c r="B7" s="1079"/>
      <c r="C7" s="1093"/>
      <c r="D7" s="1096"/>
      <c r="E7" s="1101"/>
      <c r="F7" s="1068"/>
      <c r="G7" s="1072"/>
      <c r="H7" s="1056"/>
      <c r="I7" s="1085" t="s">
        <v>499</v>
      </c>
      <c r="J7" s="1086"/>
      <c r="K7" s="1087"/>
      <c r="L7" s="1087"/>
      <c r="M7" s="1087"/>
      <c r="N7" s="1087"/>
      <c r="O7" s="1088"/>
      <c r="P7" s="434"/>
    </row>
    <row r="8" spans="1:16" ht="35.25" customHeight="1" x14ac:dyDescent="0.25">
      <c r="A8" s="420"/>
      <c r="B8" s="1079"/>
      <c r="C8" s="1093"/>
      <c r="D8" s="1096"/>
      <c r="E8" s="1101"/>
      <c r="F8" s="1068"/>
      <c r="G8" s="1072"/>
      <c r="H8" s="1056"/>
      <c r="I8" s="532" t="s">
        <v>883</v>
      </c>
      <c r="J8" s="534" t="s">
        <v>885</v>
      </c>
      <c r="K8" s="534" t="s">
        <v>812</v>
      </c>
      <c r="L8" s="533" t="s">
        <v>813</v>
      </c>
      <c r="M8" s="535" t="s">
        <v>479</v>
      </c>
      <c r="N8" s="534" t="s">
        <v>671</v>
      </c>
      <c r="O8" s="536" t="s">
        <v>353</v>
      </c>
      <c r="P8" s="435"/>
    </row>
    <row r="9" spans="1:16" ht="16.5" customHeight="1" x14ac:dyDescent="0.25">
      <c r="A9" s="420"/>
      <c r="B9" s="1079"/>
      <c r="C9" s="1093"/>
      <c r="D9" s="1096"/>
      <c r="E9" s="1101"/>
      <c r="F9" s="1068"/>
      <c r="G9" s="1072"/>
      <c r="H9" s="1056"/>
      <c r="I9" s="537" t="s">
        <v>407</v>
      </c>
      <c r="J9" s="539" t="s">
        <v>407</v>
      </c>
      <c r="K9" s="539" t="s">
        <v>408</v>
      </c>
      <c r="L9" s="538" t="s">
        <v>407</v>
      </c>
      <c r="M9" s="539" t="s">
        <v>697</v>
      </c>
      <c r="N9" s="540"/>
      <c r="O9" s="541" t="s">
        <v>822</v>
      </c>
      <c r="P9" s="435"/>
    </row>
    <row r="10" spans="1:16" ht="16.5" customHeight="1" x14ac:dyDescent="0.25">
      <c r="A10" s="420"/>
      <c r="B10" s="1079"/>
      <c r="C10" s="1093"/>
      <c r="D10" s="1096"/>
      <c r="E10" s="1101"/>
      <c r="F10" s="1068"/>
      <c r="G10" s="1072"/>
      <c r="H10" s="1056"/>
      <c r="I10" s="537" t="s">
        <v>373</v>
      </c>
      <c r="J10" s="539" t="s">
        <v>409</v>
      </c>
      <c r="K10" s="539" t="s">
        <v>407</v>
      </c>
      <c r="L10" s="538" t="s">
        <v>373</v>
      </c>
      <c r="M10" s="539" t="s">
        <v>374</v>
      </c>
      <c r="N10" s="538"/>
      <c r="O10" s="541"/>
      <c r="P10" s="435"/>
    </row>
    <row r="11" spans="1:16" ht="16.5" customHeight="1" x14ac:dyDescent="0.25">
      <c r="A11" s="420"/>
      <c r="B11" s="1079"/>
      <c r="C11" s="1093"/>
      <c r="D11" s="1096"/>
      <c r="E11" s="1101"/>
      <c r="F11" s="1068"/>
      <c r="G11" s="1072"/>
      <c r="H11" s="1056"/>
      <c r="I11" s="537" t="s">
        <v>409</v>
      </c>
      <c r="J11" s="539" t="s">
        <v>371</v>
      </c>
      <c r="K11" s="539" t="s">
        <v>373</v>
      </c>
      <c r="L11" s="538" t="s">
        <v>409</v>
      </c>
      <c r="M11" s="539" t="s">
        <v>375</v>
      </c>
      <c r="N11" s="538"/>
      <c r="O11" s="541"/>
      <c r="P11" s="435"/>
    </row>
    <row r="12" spans="1:16" ht="16.5" customHeight="1" x14ac:dyDescent="0.25">
      <c r="A12" s="420"/>
      <c r="B12" s="1079"/>
      <c r="C12" s="1093"/>
      <c r="D12" s="1096"/>
      <c r="E12" s="1101"/>
      <c r="F12" s="1068"/>
      <c r="G12" s="1072"/>
      <c r="H12" s="1056"/>
      <c r="I12" s="537" t="s">
        <v>372</v>
      </c>
      <c r="J12" s="539"/>
      <c r="K12" s="539" t="s">
        <v>409</v>
      </c>
      <c r="L12" s="538" t="s">
        <v>371</v>
      </c>
      <c r="M12" s="539" t="s">
        <v>376</v>
      </c>
      <c r="N12" s="538"/>
      <c r="O12" s="541"/>
      <c r="P12" s="435"/>
    </row>
    <row r="13" spans="1:16" ht="16.5" customHeight="1" x14ac:dyDescent="0.25">
      <c r="A13" s="420"/>
      <c r="B13" s="1079"/>
      <c r="C13" s="1093"/>
      <c r="D13" s="1096"/>
      <c r="E13" s="1101"/>
      <c r="F13" s="1068"/>
      <c r="G13" s="1072"/>
      <c r="H13" s="1056"/>
      <c r="I13" s="537" t="s">
        <v>371</v>
      </c>
      <c r="J13" s="539"/>
      <c r="K13" s="539" t="s">
        <v>371</v>
      </c>
      <c r="L13" s="538"/>
      <c r="M13" s="539" t="s">
        <v>828</v>
      </c>
      <c r="N13" s="538"/>
      <c r="O13" s="541"/>
      <c r="P13" s="435"/>
    </row>
    <row r="14" spans="1:16" ht="16.5" customHeight="1" thickBot="1" x14ac:dyDescent="0.3">
      <c r="A14" s="420"/>
      <c r="B14" s="1080"/>
      <c r="C14" s="1094"/>
      <c r="D14" s="1097"/>
      <c r="E14" s="1102"/>
      <c r="F14" s="1099"/>
      <c r="G14" s="1090"/>
      <c r="H14" s="1057"/>
      <c r="I14" s="537"/>
      <c r="J14" s="539"/>
      <c r="K14" s="543"/>
      <c r="L14" s="542"/>
      <c r="M14" s="543" t="s">
        <v>829</v>
      </c>
      <c r="N14" s="544"/>
      <c r="O14" s="545"/>
      <c r="P14" s="435"/>
    </row>
    <row r="15" spans="1:16" s="78" customFormat="1" ht="26.25" customHeight="1" x14ac:dyDescent="0.25">
      <c r="A15" s="436"/>
      <c r="B15" s="431"/>
      <c r="C15" s="432"/>
      <c r="D15" s="432"/>
      <c r="E15" s="161"/>
      <c r="F15" s="160"/>
      <c r="G15" s="1074" t="s">
        <v>503</v>
      </c>
      <c r="H15" s="1075"/>
      <c r="I15" s="546">
        <f>ROUNDUP(I16/0.326,0)</f>
        <v>1820</v>
      </c>
      <c r="J15" s="547">
        <f>ROUNDUP(J16/0.326,0)</f>
        <v>1933</v>
      </c>
      <c r="K15" s="547">
        <f t="shared" ref="K15:M15" si="0">ROUNDUP(K16/0.326,0)</f>
        <v>2467</v>
      </c>
      <c r="L15" s="547">
        <f t="shared" si="0"/>
        <v>2823</v>
      </c>
      <c r="M15" s="547">
        <f t="shared" si="0"/>
        <v>3430</v>
      </c>
      <c r="N15" s="547">
        <f>ROUND(+K15*0.93,0)</f>
        <v>2294</v>
      </c>
      <c r="O15" s="799">
        <f>ROUNDUP(O19/0.326,0)</f>
        <v>26059</v>
      </c>
      <c r="P15" s="437"/>
    </row>
    <row r="16" spans="1:16" ht="24" customHeight="1" x14ac:dyDescent="0.25">
      <c r="A16" s="420"/>
      <c r="B16" s="1066">
        <v>1</v>
      </c>
      <c r="C16" s="1112" t="s">
        <v>187</v>
      </c>
      <c r="D16" s="1109" t="s">
        <v>618</v>
      </c>
      <c r="E16" s="159" t="s">
        <v>242</v>
      </c>
      <c r="F16" s="1067" t="s">
        <v>246</v>
      </c>
      <c r="G16" s="1072" t="s">
        <v>248</v>
      </c>
      <c r="H16" s="1056" t="s">
        <v>194</v>
      </c>
      <c r="I16" s="1053">
        <v>593</v>
      </c>
      <c r="J16" s="1051">
        <v>630</v>
      </c>
      <c r="K16" s="1051">
        <v>804</v>
      </c>
      <c r="L16" s="1051">
        <v>920</v>
      </c>
      <c r="M16" s="1051">
        <v>1118</v>
      </c>
      <c r="N16" s="1051">
        <f>ROUND(+K16*0.93,0)</f>
        <v>748</v>
      </c>
      <c r="O16" s="1064" t="s">
        <v>4</v>
      </c>
      <c r="P16" s="1063"/>
    </row>
    <row r="17" spans="1:16" ht="22.5" customHeight="1" x14ac:dyDescent="0.25">
      <c r="A17" s="420"/>
      <c r="B17" s="1066"/>
      <c r="C17" s="1112"/>
      <c r="D17" s="1109"/>
      <c r="E17" s="93" t="s">
        <v>243</v>
      </c>
      <c r="F17" s="1068"/>
      <c r="G17" s="1072"/>
      <c r="H17" s="1056"/>
      <c r="I17" s="1053"/>
      <c r="J17" s="1051"/>
      <c r="K17" s="1051"/>
      <c r="L17" s="1051"/>
      <c r="M17" s="1051"/>
      <c r="N17" s="1051">
        <f t="shared" ref="N17:N21" si="1">ROUND(+K17*0.93,0)</f>
        <v>0</v>
      </c>
      <c r="O17" s="1049"/>
      <c r="P17" s="1063"/>
    </row>
    <row r="18" spans="1:16" ht="23.25" customHeight="1" x14ac:dyDescent="0.25">
      <c r="A18" s="420"/>
      <c r="B18" s="1066"/>
      <c r="C18" s="1112"/>
      <c r="D18" s="1114"/>
      <c r="E18" s="94" t="s">
        <v>244</v>
      </c>
      <c r="F18" s="1069"/>
      <c r="G18" s="1073"/>
      <c r="H18" s="1076"/>
      <c r="I18" s="1054"/>
      <c r="J18" s="1052"/>
      <c r="K18" s="1052"/>
      <c r="L18" s="1052"/>
      <c r="M18" s="1052"/>
      <c r="N18" s="1052">
        <f t="shared" si="1"/>
        <v>0</v>
      </c>
      <c r="O18" s="1065"/>
      <c r="P18" s="1063"/>
    </row>
    <row r="19" spans="1:16" ht="24" customHeight="1" x14ac:dyDescent="0.25">
      <c r="A19" s="420"/>
      <c r="B19" s="1106">
        <v>2</v>
      </c>
      <c r="C19" s="1112"/>
      <c r="D19" s="1108" t="s">
        <v>830</v>
      </c>
      <c r="E19" s="93" t="s">
        <v>242</v>
      </c>
      <c r="F19" s="1111" t="s">
        <v>246</v>
      </c>
      <c r="G19" s="1070" t="s">
        <v>249</v>
      </c>
      <c r="H19" s="1055" t="s">
        <v>194</v>
      </c>
      <c r="I19" s="1104">
        <v>657</v>
      </c>
      <c r="J19" s="1058">
        <v>734</v>
      </c>
      <c r="K19" s="1058">
        <v>951</v>
      </c>
      <c r="L19" s="1060">
        <v>1089</v>
      </c>
      <c r="M19" s="1058">
        <v>1231</v>
      </c>
      <c r="N19" s="1058">
        <f>ROUND(+K19*0.93,0)</f>
        <v>884</v>
      </c>
      <c r="O19" s="1049">
        <v>8495</v>
      </c>
      <c r="P19" s="1063"/>
    </row>
    <row r="20" spans="1:16" ht="21.75" customHeight="1" x14ac:dyDescent="0.25">
      <c r="A20" s="420"/>
      <c r="B20" s="1066"/>
      <c r="C20" s="1112"/>
      <c r="D20" s="1109"/>
      <c r="E20" s="93" t="s">
        <v>243</v>
      </c>
      <c r="F20" s="1068"/>
      <c r="G20" s="1023"/>
      <c r="H20" s="1056"/>
      <c r="I20" s="1053"/>
      <c r="J20" s="1051"/>
      <c r="K20" s="1051"/>
      <c r="L20" s="1061"/>
      <c r="M20" s="1051"/>
      <c r="N20" s="1051">
        <f t="shared" si="1"/>
        <v>0</v>
      </c>
      <c r="O20" s="1049"/>
      <c r="P20" s="1063"/>
    </row>
    <row r="21" spans="1:16" ht="27.75" customHeight="1" thickBot="1" x14ac:dyDescent="0.3">
      <c r="A21" s="420"/>
      <c r="B21" s="1107"/>
      <c r="C21" s="1113"/>
      <c r="D21" s="1110"/>
      <c r="E21" s="95" t="s">
        <v>244</v>
      </c>
      <c r="F21" s="1099"/>
      <c r="G21" s="1071"/>
      <c r="H21" s="1057"/>
      <c r="I21" s="1105"/>
      <c r="J21" s="1059"/>
      <c r="K21" s="1059"/>
      <c r="L21" s="1062"/>
      <c r="M21" s="1059"/>
      <c r="N21" s="1059">
        <f t="shared" si="1"/>
        <v>0</v>
      </c>
      <c r="O21" s="1050"/>
      <c r="P21" s="1063"/>
    </row>
    <row r="22" spans="1:16" x14ac:dyDescent="0.25">
      <c r="A22" s="420"/>
      <c r="B22" s="420"/>
      <c r="C22" s="420"/>
      <c r="D22" s="420"/>
      <c r="E22" s="420"/>
      <c r="F22" s="420"/>
      <c r="G22" s="420"/>
      <c r="H22" s="420"/>
      <c r="I22" s="529"/>
      <c r="J22" s="529"/>
      <c r="K22" s="529"/>
      <c r="L22" s="529"/>
      <c r="M22" s="529"/>
      <c r="N22" s="529"/>
      <c r="O22" s="529"/>
      <c r="P22" s="420"/>
    </row>
    <row r="23" spans="1:16" s="50" customFormat="1" ht="16.149999999999999" customHeight="1" x14ac:dyDescent="0.25">
      <c r="A23" s="438"/>
      <c r="B23" s="1048" t="s">
        <v>149</v>
      </c>
      <c r="C23" s="1048"/>
      <c r="D23" s="1048"/>
      <c r="E23" s="1048"/>
      <c r="F23" s="1048"/>
      <c r="G23" s="1048"/>
      <c r="H23" s="1048"/>
      <c r="I23" s="1048"/>
      <c r="J23" s="1048"/>
      <c r="K23" s="1048"/>
      <c r="L23" s="1048"/>
      <c r="M23" s="1048"/>
      <c r="N23" s="1048"/>
      <c r="O23" s="1048"/>
      <c r="P23" s="1048"/>
    </row>
    <row r="24" spans="1:16" s="50" customFormat="1" ht="16.149999999999999" customHeight="1" x14ac:dyDescent="0.25">
      <c r="A24" s="438"/>
      <c r="B24" s="797" t="s">
        <v>821</v>
      </c>
      <c r="C24" s="797"/>
      <c r="D24" s="797"/>
      <c r="E24" s="797"/>
      <c r="F24" s="797"/>
      <c r="G24" s="797"/>
      <c r="H24" s="797"/>
      <c r="I24" s="797"/>
      <c r="J24" s="797"/>
      <c r="K24" s="797"/>
      <c r="L24" s="797"/>
      <c r="M24" s="685"/>
      <c r="N24" s="685"/>
      <c r="O24" s="685"/>
      <c r="P24" s="685"/>
    </row>
    <row r="25" spans="1:16" s="60" customFormat="1" ht="16.149999999999999" customHeight="1" x14ac:dyDescent="0.2">
      <c r="A25" s="439"/>
      <c r="B25" s="1103" t="s">
        <v>542</v>
      </c>
      <c r="C25" s="1103"/>
      <c r="D25" s="1103"/>
      <c r="E25" s="1103"/>
      <c r="F25" s="1103"/>
      <c r="G25" s="1103"/>
      <c r="H25" s="1103"/>
      <c r="I25" s="1103"/>
      <c r="J25" s="1103"/>
      <c r="K25" s="1103"/>
      <c r="L25" s="1103"/>
      <c r="M25" s="1103"/>
      <c r="N25" s="1103"/>
      <c r="O25" s="1103"/>
      <c r="P25" s="1103"/>
    </row>
    <row r="26" spans="1:16" s="50" customFormat="1" ht="16.149999999999999" customHeight="1" x14ac:dyDescent="0.25">
      <c r="A26" s="438"/>
      <c r="B26" s="1103" t="s">
        <v>540</v>
      </c>
      <c r="C26" s="1103"/>
      <c r="D26" s="1103"/>
      <c r="E26" s="1103"/>
      <c r="F26" s="1103"/>
      <c r="G26" s="1103"/>
      <c r="H26" s="1103"/>
      <c r="I26" s="1103"/>
      <c r="J26" s="1103"/>
      <c r="K26" s="1103"/>
      <c r="L26" s="1103"/>
      <c r="M26" s="1103"/>
      <c r="N26" s="1103"/>
      <c r="O26" s="1103"/>
      <c r="P26" s="1103"/>
    </row>
    <row r="27" spans="1:16" s="50" customFormat="1" ht="16.149999999999999" customHeight="1" x14ac:dyDescent="0.25">
      <c r="A27" s="438"/>
      <c r="B27" s="1048" t="s">
        <v>541</v>
      </c>
      <c r="C27" s="1048"/>
      <c r="D27" s="1048"/>
      <c r="E27" s="1048"/>
      <c r="F27" s="1048"/>
      <c r="G27" s="1048"/>
      <c r="H27" s="1048"/>
      <c r="I27" s="1048"/>
      <c r="J27" s="1048"/>
      <c r="K27" s="1048"/>
      <c r="L27" s="1048"/>
      <c r="M27" s="1048"/>
      <c r="N27" s="1048"/>
      <c r="O27" s="1048"/>
      <c r="P27" s="1048"/>
    </row>
    <row r="28" spans="1:16" s="50" customFormat="1" ht="16.149999999999999" customHeight="1" x14ac:dyDescent="0.25">
      <c r="A28" s="438"/>
      <c r="B28" s="1048" t="s">
        <v>533</v>
      </c>
      <c r="C28" s="1048"/>
      <c r="D28" s="1048"/>
      <c r="E28" s="1048"/>
      <c r="F28" s="1048"/>
      <c r="G28" s="1048"/>
      <c r="H28" s="1048"/>
      <c r="I28" s="1048"/>
      <c r="J28" s="1048"/>
      <c r="K28" s="1048"/>
      <c r="L28" s="1048"/>
      <c r="M28" s="1048"/>
      <c r="N28" s="1048"/>
      <c r="O28" s="1048"/>
      <c r="P28" s="1048"/>
    </row>
    <row r="29" spans="1:16" s="50" customFormat="1" ht="16.149999999999999" customHeight="1" x14ac:dyDescent="0.25">
      <c r="A29" s="438"/>
      <c r="B29" s="1048" t="s">
        <v>681</v>
      </c>
      <c r="C29" s="1048"/>
      <c r="D29" s="1048"/>
      <c r="E29" s="1048"/>
      <c r="F29" s="1048"/>
      <c r="G29" s="1048"/>
      <c r="H29" s="1048"/>
      <c r="I29" s="1048"/>
      <c r="J29" s="1048"/>
      <c r="K29" s="1048"/>
      <c r="L29" s="1048"/>
      <c r="M29" s="1048"/>
      <c r="N29" s="1048"/>
      <c r="O29" s="1048"/>
      <c r="P29" s="1048"/>
    </row>
    <row r="30" spans="1:16" s="50" customFormat="1" ht="16.149999999999999" customHeight="1" x14ac:dyDescent="0.25">
      <c r="A30" s="438"/>
      <c r="B30" s="936" t="s">
        <v>884</v>
      </c>
      <c r="C30" s="933"/>
      <c r="D30" s="933"/>
      <c r="E30" s="933"/>
      <c r="F30" s="933"/>
      <c r="G30" s="933"/>
      <c r="H30" s="933"/>
      <c r="I30" s="933"/>
      <c r="J30" s="933"/>
      <c r="K30" s="933"/>
      <c r="L30" s="933"/>
      <c r="M30" s="933"/>
      <c r="N30" s="933"/>
      <c r="O30" s="933"/>
      <c r="P30" s="933"/>
    </row>
    <row r="31" spans="1:16" s="50" customFormat="1" ht="15.6" customHeight="1" x14ac:dyDescent="0.25">
      <c r="A31" s="438"/>
      <c r="B31" s="1048" t="s">
        <v>247</v>
      </c>
      <c r="C31" s="1048"/>
      <c r="D31" s="1048"/>
      <c r="E31" s="1048"/>
      <c r="F31" s="1048"/>
      <c r="G31" s="1048"/>
      <c r="H31" s="1048"/>
      <c r="I31" s="1048"/>
      <c r="J31" s="1048"/>
      <c r="K31" s="1048"/>
      <c r="L31" s="1048"/>
      <c r="M31" s="1048"/>
      <c r="N31" s="1048"/>
      <c r="O31" s="1048"/>
      <c r="P31" s="1048"/>
    </row>
    <row r="32" spans="1:16" ht="14.45" customHeight="1" x14ac:dyDescent="0.25">
      <c r="A32" s="438"/>
      <c r="B32" s="1048" t="s">
        <v>619</v>
      </c>
      <c r="C32" s="1048"/>
      <c r="D32" s="1048"/>
      <c r="E32" s="1048"/>
      <c r="F32" s="1048"/>
      <c r="G32" s="1048"/>
      <c r="H32" s="1048"/>
      <c r="I32" s="1048"/>
      <c r="J32" s="1048"/>
      <c r="K32" s="1048"/>
      <c r="L32" s="1048"/>
      <c r="M32" s="1048"/>
      <c r="N32" s="1048"/>
      <c r="O32" s="1048"/>
      <c r="P32" s="1048"/>
    </row>
    <row r="33" spans="1:16" x14ac:dyDescent="0.25">
      <c r="A33" s="420"/>
      <c r="B33" s="420"/>
      <c r="C33" s="420"/>
      <c r="D33" s="420"/>
      <c r="E33" s="420"/>
      <c r="F33" s="420"/>
      <c r="G33" s="420"/>
      <c r="H33" s="420"/>
      <c r="I33" s="529"/>
      <c r="J33" s="529"/>
      <c r="K33" s="529"/>
      <c r="L33" s="529"/>
      <c r="M33" s="529"/>
      <c r="N33" s="529"/>
      <c r="O33" s="529"/>
      <c r="P33" s="420"/>
    </row>
  </sheetData>
  <sortState ref="L9:L13">
    <sortCondition ref="L9"/>
  </sortState>
  <mergeCells count="47">
    <mergeCell ref="M16:M18"/>
    <mergeCell ref="K16:K18"/>
    <mergeCell ref="E5:E14"/>
    <mergeCell ref="B32:P32"/>
    <mergeCell ref="B26:P26"/>
    <mergeCell ref="B25:P25"/>
    <mergeCell ref="B28:P28"/>
    <mergeCell ref="B31:P31"/>
    <mergeCell ref="B27:P27"/>
    <mergeCell ref="B29:P29"/>
    <mergeCell ref="I19:I21"/>
    <mergeCell ref="B19:B21"/>
    <mergeCell ref="D19:D21"/>
    <mergeCell ref="F19:F21"/>
    <mergeCell ref="C16:C21"/>
    <mergeCell ref="D16:D18"/>
    <mergeCell ref="B3:D3"/>
    <mergeCell ref="B5:B14"/>
    <mergeCell ref="I5:O5"/>
    <mergeCell ref="I6:O6"/>
    <mergeCell ref="I7:O7"/>
    <mergeCell ref="G5:G14"/>
    <mergeCell ref="H5:H14"/>
    <mergeCell ref="C5:C14"/>
    <mergeCell ref="D5:D14"/>
    <mergeCell ref="F5:F14"/>
    <mergeCell ref="F16:F18"/>
    <mergeCell ref="G19:G21"/>
    <mergeCell ref="G16:G18"/>
    <mergeCell ref="G15:H15"/>
    <mergeCell ref="H16:H18"/>
    <mergeCell ref="B23:P23"/>
    <mergeCell ref="O19:O21"/>
    <mergeCell ref="N16:N18"/>
    <mergeCell ref="I16:I18"/>
    <mergeCell ref="L16:L18"/>
    <mergeCell ref="H19:H21"/>
    <mergeCell ref="J16:J18"/>
    <mergeCell ref="J19:J21"/>
    <mergeCell ref="N19:N21"/>
    <mergeCell ref="K19:K21"/>
    <mergeCell ref="L19:L21"/>
    <mergeCell ref="P19:P21"/>
    <mergeCell ref="P16:P18"/>
    <mergeCell ref="M19:M21"/>
    <mergeCell ref="O16:O18"/>
    <mergeCell ref="B16:B18"/>
  </mergeCells>
  <phoneticPr fontId="59" type="noConversion"/>
  <hyperlinks>
    <hyperlink ref="O2" location="СОДЕРЖАНИЕ!A1" display="Назад в СОДЕРЖАНИЕ "/>
    <hyperlink ref="B24:L24" location="'Матрица цветов (18)'!A1" display="Сроки поставки смотрите на листе Матрица цветов (19)"/>
  </hyperlinks>
  <pageMargins left="0.23622047244094491" right="0.23622047244094491" top="0.35433070866141736" bottom="0.74803149606299213" header="0.11811023622047245" footer="0.11811023622047245"/>
  <pageSetup paperSize="9" scale="51" orientation="landscape" r:id="rId1"/>
  <headerFooter>
    <oddFooter>Страница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pageSetUpPr fitToPage="1"/>
  </sheetPr>
  <dimension ref="A1:W54"/>
  <sheetViews>
    <sheetView showGridLines="0" defaultGridColor="0" colorId="22" zoomScale="90" zoomScaleNormal="90" zoomScaleSheetLayoutView="80" workbookViewId="0">
      <pane xSplit="7" ySplit="14" topLeftCell="H18" activePane="bottomRight" state="frozen"/>
      <selection pane="topRight" activeCell="H1" sqref="H1"/>
      <selection pane="bottomLeft" activeCell="A14" sqref="A14"/>
      <selection pane="bottomRight" activeCell="B31" sqref="B31:M31"/>
    </sheetView>
  </sheetViews>
  <sheetFormatPr defaultColWidth="9.28515625" defaultRowHeight="15" x14ac:dyDescent="0.25"/>
  <cols>
    <col min="1" max="1" width="2.7109375" style="25" customWidth="1"/>
    <col min="2" max="2" width="6.5703125" style="25" customWidth="1"/>
    <col min="3" max="3" width="28.7109375" style="254" customWidth="1"/>
    <col min="4" max="4" width="7.7109375" style="44" customWidth="1"/>
    <col min="5" max="5" width="22.28515625" style="25" customWidth="1"/>
    <col min="6" max="6" width="16.7109375" style="36" customWidth="1"/>
    <col min="7" max="7" width="9.28515625" style="25" customWidth="1"/>
    <col min="8" max="13" width="27.7109375" style="87" customWidth="1"/>
    <col min="14" max="14" width="3.5703125" style="25" customWidth="1"/>
    <col min="15" max="16384" width="9.28515625" style="25"/>
  </cols>
  <sheetData>
    <row r="1" spans="1:14" x14ac:dyDescent="0.25">
      <c r="A1" s="20"/>
      <c r="B1" s="20"/>
      <c r="C1" s="38"/>
      <c r="D1" s="39"/>
      <c r="E1" s="20"/>
      <c r="F1" s="43"/>
      <c r="G1" s="20"/>
      <c r="H1" s="487"/>
      <c r="I1" s="487"/>
      <c r="J1" s="487"/>
      <c r="K1" s="487"/>
      <c r="L1" s="487"/>
      <c r="M1" s="487"/>
      <c r="N1" s="20"/>
    </row>
    <row r="2" spans="1:14" x14ac:dyDescent="0.25">
      <c r="A2" s="20"/>
      <c r="B2" s="389" t="s">
        <v>910</v>
      </c>
      <c r="C2" s="38"/>
      <c r="D2" s="39"/>
      <c r="E2" s="20"/>
      <c r="F2" s="43"/>
      <c r="G2" s="20"/>
      <c r="H2" s="487"/>
      <c r="I2" s="487"/>
      <c r="J2" s="487"/>
      <c r="K2" s="487"/>
      <c r="L2" s="489" t="s">
        <v>191</v>
      </c>
      <c r="M2" s="489"/>
      <c r="N2" s="20"/>
    </row>
    <row r="3" spans="1:14" x14ac:dyDescent="0.25">
      <c r="A3" s="20"/>
      <c r="B3" s="960" t="s">
        <v>654</v>
      </c>
      <c r="C3" s="960"/>
      <c r="D3" s="960"/>
      <c r="E3" s="20"/>
      <c r="F3" s="43"/>
      <c r="G3" s="20"/>
      <c r="H3" s="487"/>
      <c r="I3" s="487"/>
      <c r="J3" s="487"/>
      <c r="K3" s="487"/>
      <c r="L3" s="487"/>
      <c r="M3" s="531" t="s">
        <v>309</v>
      </c>
      <c r="N3" s="20"/>
    </row>
    <row r="4" spans="1:14" ht="15.75" thickBot="1" x14ac:dyDescent="0.3">
      <c r="A4" s="20"/>
      <c r="B4" s="155"/>
      <c r="C4" s="359"/>
      <c r="D4" s="360"/>
      <c r="E4" s="155"/>
      <c r="F4" s="361"/>
      <c r="G4" s="155"/>
      <c r="H4" s="548"/>
      <c r="I4" s="548"/>
      <c r="J4" s="548"/>
      <c r="K4" s="548"/>
      <c r="L4" s="548"/>
      <c r="M4" s="548"/>
      <c r="N4" s="20"/>
    </row>
    <row r="5" spans="1:14" ht="22.15" customHeight="1" x14ac:dyDescent="0.25">
      <c r="A5" s="157"/>
      <c r="B5" s="1137" t="s">
        <v>0</v>
      </c>
      <c r="C5" s="1135" t="s">
        <v>1</v>
      </c>
      <c r="D5" s="1136" t="s">
        <v>2</v>
      </c>
      <c r="E5" s="1137" t="s">
        <v>76</v>
      </c>
      <c r="F5" s="1135" t="s">
        <v>25</v>
      </c>
      <c r="G5" s="1003" t="s">
        <v>140</v>
      </c>
      <c r="H5" s="1154" t="s">
        <v>909</v>
      </c>
      <c r="I5" s="1155"/>
      <c r="J5" s="1155"/>
      <c r="K5" s="1155"/>
      <c r="L5" s="1155"/>
      <c r="M5" s="1156"/>
      <c r="N5" s="20"/>
    </row>
    <row r="6" spans="1:14" ht="15" customHeight="1" x14ac:dyDescent="0.25">
      <c r="A6" s="157"/>
      <c r="B6" s="1137"/>
      <c r="C6" s="1135"/>
      <c r="D6" s="1136"/>
      <c r="E6" s="1137"/>
      <c r="F6" s="1135"/>
      <c r="G6" s="1003"/>
      <c r="H6" s="1157" t="s">
        <v>622</v>
      </c>
      <c r="I6" s="1158"/>
      <c r="J6" s="1158"/>
      <c r="K6" s="1158"/>
      <c r="L6" s="1158"/>
      <c r="M6" s="1159"/>
      <c r="N6" s="20"/>
    </row>
    <row r="7" spans="1:14" ht="15" customHeight="1" x14ac:dyDescent="0.25">
      <c r="A7" s="157"/>
      <c r="B7" s="1137"/>
      <c r="C7" s="1135"/>
      <c r="D7" s="1136"/>
      <c r="E7" s="1137"/>
      <c r="F7" s="1135"/>
      <c r="G7" s="1003"/>
      <c r="H7" s="1160" t="s">
        <v>499</v>
      </c>
      <c r="I7" s="1161"/>
      <c r="J7" s="1161"/>
      <c r="K7" s="1161"/>
      <c r="L7" s="1161"/>
      <c r="M7" s="1162"/>
      <c r="N7" s="20"/>
    </row>
    <row r="8" spans="1:14" ht="28.5" customHeight="1" x14ac:dyDescent="0.25">
      <c r="A8" s="157"/>
      <c r="B8" s="1137"/>
      <c r="C8" s="1135"/>
      <c r="D8" s="1136"/>
      <c r="E8" s="1137"/>
      <c r="F8" s="1135"/>
      <c r="G8" s="1003"/>
      <c r="H8" s="549" t="s">
        <v>888</v>
      </c>
      <c r="I8" s="534" t="s">
        <v>812</v>
      </c>
      <c r="J8" s="533" t="s">
        <v>813</v>
      </c>
      <c r="K8" s="533" t="s">
        <v>691</v>
      </c>
      <c r="L8" s="550" t="s">
        <v>479</v>
      </c>
      <c r="M8" s="551" t="s">
        <v>671</v>
      </c>
      <c r="N8" s="20"/>
    </row>
    <row r="9" spans="1:14" ht="15" customHeight="1" x14ac:dyDescent="0.25">
      <c r="A9" s="157"/>
      <c r="B9" s="1137"/>
      <c r="C9" s="1135"/>
      <c r="D9" s="1136"/>
      <c r="E9" s="1137"/>
      <c r="F9" s="1135"/>
      <c r="G9" s="1003"/>
      <c r="H9" s="552" t="s">
        <v>407</v>
      </c>
      <c r="I9" s="538" t="s">
        <v>408</v>
      </c>
      <c r="J9" s="538" t="s">
        <v>407</v>
      </c>
      <c r="K9" s="538"/>
      <c r="L9" s="538" t="s">
        <v>697</v>
      </c>
      <c r="M9" s="553"/>
      <c r="N9" s="20"/>
    </row>
    <row r="10" spans="1:14" ht="15" customHeight="1" x14ac:dyDescent="0.25">
      <c r="A10" s="157"/>
      <c r="B10" s="1137"/>
      <c r="C10" s="1135"/>
      <c r="D10" s="1136"/>
      <c r="E10" s="1137"/>
      <c r="F10" s="1135"/>
      <c r="G10" s="1003"/>
      <c r="H10" s="552" t="s">
        <v>373</v>
      </c>
      <c r="I10" s="538" t="s">
        <v>407</v>
      </c>
      <c r="J10" s="538" t="s">
        <v>373</v>
      </c>
      <c r="K10" s="538"/>
      <c r="L10" s="538" t="s">
        <v>374</v>
      </c>
      <c r="M10" s="553"/>
      <c r="N10" s="20"/>
    </row>
    <row r="11" spans="1:14" ht="15" customHeight="1" x14ac:dyDescent="0.25">
      <c r="A11" s="157"/>
      <c r="B11" s="1137"/>
      <c r="C11" s="1135"/>
      <c r="D11" s="1136"/>
      <c r="E11" s="1137"/>
      <c r="F11" s="1135"/>
      <c r="G11" s="1003"/>
      <c r="H11" s="552" t="s">
        <v>409</v>
      </c>
      <c r="I11" s="538" t="s">
        <v>373</v>
      </c>
      <c r="J11" s="538" t="s">
        <v>409</v>
      </c>
      <c r="K11" s="538"/>
      <c r="L11" s="554" t="s">
        <v>375</v>
      </c>
      <c r="M11" s="555"/>
      <c r="N11" s="20"/>
    </row>
    <row r="12" spans="1:14" ht="15" customHeight="1" x14ac:dyDescent="0.25">
      <c r="A12" s="157"/>
      <c r="B12" s="1137"/>
      <c r="C12" s="1135"/>
      <c r="D12" s="1136"/>
      <c r="E12" s="1137"/>
      <c r="F12" s="1135"/>
      <c r="G12" s="1003"/>
      <c r="H12" s="552" t="s">
        <v>372</v>
      </c>
      <c r="I12" s="538" t="s">
        <v>409</v>
      </c>
      <c r="J12" s="538" t="s">
        <v>371</v>
      </c>
      <c r="K12" s="538"/>
      <c r="L12" s="554" t="s">
        <v>376</v>
      </c>
      <c r="M12" s="555"/>
      <c r="N12" s="20"/>
    </row>
    <row r="13" spans="1:14" ht="15" customHeight="1" x14ac:dyDescent="0.25">
      <c r="A13" s="157"/>
      <c r="B13" s="804"/>
      <c r="C13" s="805"/>
      <c r="D13" s="807"/>
      <c r="E13" s="802"/>
      <c r="F13" s="803"/>
      <c r="G13" s="802"/>
      <c r="H13" s="552" t="s">
        <v>371</v>
      </c>
      <c r="I13" s="538" t="s">
        <v>371</v>
      </c>
      <c r="J13" s="538"/>
      <c r="K13" s="538"/>
      <c r="L13" s="554" t="s">
        <v>828</v>
      </c>
      <c r="M13" s="555"/>
      <c r="N13" s="20"/>
    </row>
    <row r="14" spans="1:14" ht="15" customHeight="1" thickBot="1" x14ac:dyDescent="0.3">
      <c r="A14" s="157"/>
      <c r="B14" s="381"/>
      <c r="C14" s="382"/>
      <c r="D14" s="156"/>
      <c r="E14" s="358"/>
      <c r="F14" s="380"/>
      <c r="G14" s="447"/>
      <c r="H14" s="556"/>
      <c r="I14" s="557"/>
      <c r="J14" s="557"/>
      <c r="K14" s="557"/>
      <c r="L14" s="558" t="s">
        <v>829</v>
      </c>
      <c r="M14" s="559"/>
      <c r="N14" s="20"/>
    </row>
    <row r="15" spans="1:14" s="78" customFormat="1" ht="16.899999999999999" customHeight="1" x14ac:dyDescent="0.25">
      <c r="A15" s="158"/>
      <c r="B15" s="362"/>
      <c r="C15" s="362"/>
      <c r="D15" s="363"/>
      <c r="E15" s="364"/>
      <c r="F15" s="1138" t="s">
        <v>504</v>
      </c>
      <c r="G15" s="1138"/>
      <c r="H15" s="560">
        <f>ROUND(H16/0.176,0)</f>
        <v>1307</v>
      </c>
      <c r="I15" s="561">
        <f>ROUND(I16/0.176,0)</f>
        <v>1619</v>
      </c>
      <c r="J15" s="561">
        <f>ROUND(J16/0.176,0)</f>
        <v>2040</v>
      </c>
      <c r="K15" s="561">
        <f t="shared" ref="K15:L15" si="0">ROUND(K16/0.176,0)</f>
        <v>2915</v>
      </c>
      <c r="L15" s="561">
        <f t="shared" si="0"/>
        <v>2017</v>
      </c>
      <c r="M15" s="562">
        <f t="shared" ref="M15:M27" si="1">ROUND(I15*0.93,0)</f>
        <v>1506</v>
      </c>
      <c r="N15" s="63"/>
    </row>
    <row r="16" spans="1:14" ht="15.75" customHeight="1" x14ac:dyDescent="0.25">
      <c r="A16" s="157"/>
      <c r="B16" s="1163">
        <v>1</v>
      </c>
      <c r="C16" s="1164" t="s">
        <v>471</v>
      </c>
      <c r="D16" s="1165" t="s">
        <v>246</v>
      </c>
      <c r="E16" s="1123" t="s">
        <v>661</v>
      </c>
      <c r="F16" s="365" t="s">
        <v>527</v>
      </c>
      <c r="G16" s="1139" t="s">
        <v>204</v>
      </c>
      <c r="H16" s="1133">
        <v>230</v>
      </c>
      <c r="I16" s="1131">
        <v>285</v>
      </c>
      <c r="J16" s="1131">
        <f>ROUND(+I16*1.26,0)</f>
        <v>359</v>
      </c>
      <c r="K16" s="1131">
        <f>I16*1.8</f>
        <v>513</v>
      </c>
      <c r="L16" s="1131">
        <v>355</v>
      </c>
      <c r="M16" s="1134">
        <f t="shared" si="1"/>
        <v>265</v>
      </c>
      <c r="N16" s="62"/>
    </row>
    <row r="17" spans="1:23" ht="17.25" customHeight="1" x14ac:dyDescent="0.25">
      <c r="A17" s="157"/>
      <c r="B17" s="1142"/>
      <c r="C17" s="1144"/>
      <c r="D17" s="1146"/>
      <c r="E17" s="1148"/>
      <c r="F17" s="365" t="s">
        <v>528</v>
      </c>
      <c r="G17" s="1140"/>
      <c r="H17" s="1133"/>
      <c r="I17" s="1131"/>
      <c r="J17" s="1131"/>
      <c r="K17" s="1131"/>
      <c r="L17" s="1131"/>
      <c r="M17" s="1134">
        <f t="shared" si="1"/>
        <v>0</v>
      </c>
      <c r="N17" s="62"/>
      <c r="P17" s="45"/>
      <c r="Q17" s="45"/>
      <c r="R17" s="45"/>
      <c r="S17" s="45"/>
      <c r="T17" s="45"/>
      <c r="U17" s="45"/>
      <c r="V17" s="45"/>
      <c r="W17" s="45"/>
    </row>
    <row r="18" spans="1:23" ht="15" customHeight="1" x14ac:dyDescent="0.25">
      <c r="A18" s="157"/>
      <c r="B18" s="1141">
        <v>2</v>
      </c>
      <c r="C18" s="1143" t="s">
        <v>472</v>
      </c>
      <c r="D18" s="1145" t="s">
        <v>246</v>
      </c>
      <c r="E18" s="1147" t="s">
        <v>661</v>
      </c>
      <c r="F18" s="366" t="s">
        <v>529</v>
      </c>
      <c r="G18" s="1149" t="s">
        <v>203</v>
      </c>
      <c r="H18" s="1133">
        <v>307</v>
      </c>
      <c r="I18" s="1131">
        <v>381</v>
      </c>
      <c r="J18" s="1131">
        <f t="shared" ref="J18" si="2">ROUND(+I18*1.26,0)</f>
        <v>480</v>
      </c>
      <c r="K18" s="1131">
        <f>I18*1.8</f>
        <v>685.80000000000007</v>
      </c>
      <c r="L18" s="1131">
        <v>472</v>
      </c>
      <c r="M18" s="1134">
        <f t="shared" si="1"/>
        <v>354</v>
      </c>
      <c r="N18" s="62"/>
    </row>
    <row r="19" spans="1:23" ht="20.25" customHeight="1" x14ac:dyDescent="0.25">
      <c r="A19" s="157"/>
      <c r="B19" s="1142"/>
      <c r="C19" s="1144"/>
      <c r="D19" s="1146"/>
      <c r="E19" s="1148"/>
      <c r="F19" s="366" t="s">
        <v>528</v>
      </c>
      <c r="G19" s="1140"/>
      <c r="H19" s="1133"/>
      <c r="I19" s="1131"/>
      <c r="J19" s="1131"/>
      <c r="K19" s="1131"/>
      <c r="L19" s="1131"/>
      <c r="M19" s="1134">
        <f t="shared" si="1"/>
        <v>0</v>
      </c>
      <c r="N19" s="62"/>
      <c r="P19" s="45"/>
      <c r="Q19" s="45"/>
      <c r="R19" s="45"/>
      <c r="S19" s="45"/>
      <c r="T19" s="45"/>
      <c r="U19" s="45"/>
    </row>
    <row r="20" spans="1:23" ht="18" customHeight="1" x14ac:dyDescent="0.25">
      <c r="A20" s="157"/>
      <c r="B20" s="1141">
        <v>3</v>
      </c>
      <c r="C20" s="1152" t="s">
        <v>547</v>
      </c>
      <c r="D20" s="1145" t="s">
        <v>246</v>
      </c>
      <c r="E20" s="1147" t="s">
        <v>661</v>
      </c>
      <c r="F20" s="366" t="s">
        <v>529</v>
      </c>
      <c r="G20" s="1149" t="s">
        <v>532</v>
      </c>
      <c r="H20" s="1133">
        <v>295</v>
      </c>
      <c r="I20" s="1131">
        <v>369</v>
      </c>
      <c r="J20" s="1131">
        <f>ROUND(+I20*1.26,0)</f>
        <v>465</v>
      </c>
      <c r="K20" s="1131">
        <f>I20*1.8</f>
        <v>664.2</v>
      </c>
      <c r="L20" s="1131">
        <v>455</v>
      </c>
      <c r="M20" s="1134">
        <f t="shared" si="1"/>
        <v>343</v>
      </c>
      <c r="N20" s="62"/>
    </row>
    <row r="21" spans="1:23" x14ac:dyDescent="0.25">
      <c r="A21" s="157"/>
      <c r="B21" s="1142"/>
      <c r="C21" s="1153"/>
      <c r="D21" s="1146"/>
      <c r="E21" s="1148"/>
      <c r="F21" s="366" t="s">
        <v>528</v>
      </c>
      <c r="G21" s="1140"/>
      <c r="H21" s="1133"/>
      <c r="I21" s="1131"/>
      <c r="J21" s="1131"/>
      <c r="K21" s="1131"/>
      <c r="L21" s="1131"/>
      <c r="M21" s="1134">
        <f t="shared" si="1"/>
        <v>0</v>
      </c>
      <c r="N21" s="62"/>
      <c r="P21" s="45"/>
      <c r="Q21" s="45"/>
      <c r="R21" s="45"/>
      <c r="S21" s="45"/>
      <c r="T21" s="45"/>
      <c r="U21" s="45"/>
    </row>
    <row r="22" spans="1:23" s="78" customFormat="1" ht="16.899999999999999" customHeight="1" x14ac:dyDescent="0.25">
      <c r="A22" s="158"/>
      <c r="B22" s="367"/>
      <c r="C22" s="367"/>
      <c r="D22" s="257"/>
      <c r="E22" s="368"/>
      <c r="F22" s="1116" t="s">
        <v>504</v>
      </c>
      <c r="G22" s="1116"/>
      <c r="H22" s="563">
        <f>+H15</f>
        <v>1307</v>
      </c>
      <c r="I22" s="564">
        <f t="shared" ref="I22:L22" si="3">+I15</f>
        <v>1619</v>
      </c>
      <c r="J22" s="564">
        <f t="shared" si="3"/>
        <v>2040</v>
      </c>
      <c r="K22" s="564">
        <f t="shared" si="3"/>
        <v>2915</v>
      </c>
      <c r="L22" s="564">
        <f t="shared" si="3"/>
        <v>2017</v>
      </c>
      <c r="M22" s="565">
        <f t="shared" si="1"/>
        <v>1506</v>
      </c>
      <c r="N22" s="63"/>
    </row>
    <row r="23" spans="1:23" ht="15.75" customHeight="1" x14ac:dyDescent="0.25">
      <c r="A23" s="157"/>
      <c r="B23" s="1141">
        <v>4</v>
      </c>
      <c r="C23" s="1164" t="s">
        <v>620</v>
      </c>
      <c r="D23" s="1165" t="s">
        <v>246</v>
      </c>
      <c r="E23" s="1123" t="s">
        <v>661</v>
      </c>
      <c r="F23" s="365" t="s">
        <v>530</v>
      </c>
      <c r="G23" s="1003" t="s">
        <v>231</v>
      </c>
      <c r="H23" s="1133">
        <v>221</v>
      </c>
      <c r="I23" s="1131">
        <v>274</v>
      </c>
      <c r="J23" s="1131">
        <f>ROUND(+I23*1.26,0)</f>
        <v>345</v>
      </c>
      <c r="K23" s="1131">
        <f>I23*1.8</f>
        <v>493.2</v>
      </c>
      <c r="L23" s="1131">
        <v>339</v>
      </c>
      <c r="M23" s="1134">
        <f t="shared" si="1"/>
        <v>255</v>
      </c>
      <c r="N23" s="62"/>
    </row>
    <row r="24" spans="1:23" ht="16.5" customHeight="1" x14ac:dyDescent="0.25">
      <c r="A24" s="157"/>
      <c r="B24" s="1142"/>
      <c r="C24" s="1144"/>
      <c r="D24" s="1146"/>
      <c r="E24" s="1148"/>
      <c r="F24" s="369" t="s">
        <v>528</v>
      </c>
      <c r="G24" s="1166"/>
      <c r="H24" s="1133"/>
      <c r="I24" s="1131"/>
      <c r="J24" s="1131"/>
      <c r="K24" s="1131"/>
      <c r="L24" s="1131"/>
      <c r="M24" s="1134">
        <f t="shared" si="1"/>
        <v>0</v>
      </c>
      <c r="N24" s="62"/>
    </row>
    <row r="25" spans="1:23" s="78" customFormat="1" ht="16.899999999999999" customHeight="1" x14ac:dyDescent="0.25">
      <c r="A25" s="158"/>
      <c r="B25" s="367"/>
      <c r="C25" s="367"/>
      <c r="D25" s="257"/>
      <c r="E25" s="368"/>
      <c r="F25" s="1116" t="s">
        <v>504</v>
      </c>
      <c r="G25" s="1116"/>
      <c r="H25" s="563">
        <f>+H15</f>
        <v>1307</v>
      </c>
      <c r="I25" s="564">
        <f t="shared" ref="I25:L25" si="4">+I15</f>
        <v>1619</v>
      </c>
      <c r="J25" s="564">
        <f t="shared" si="4"/>
        <v>2040</v>
      </c>
      <c r="K25" s="564">
        <f t="shared" si="4"/>
        <v>2915</v>
      </c>
      <c r="L25" s="564">
        <f t="shared" si="4"/>
        <v>2017</v>
      </c>
      <c r="M25" s="565">
        <f t="shared" si="1"/>
        <v>1506</v>
      </c>
      <c r="N25" s="63"/>
    </row>
    <row r="26" spans="1:23" ht="15" customHeight="1" x14ac:dyDescent="0.25">
      <c r="A26" s="157"/>
      <c r="B26" s="1117">
        <v>5</v>
      </c>
      <c r="C26" s="1119" t="s">
        <v>662</v>
      </c>
      <c r="D26" s="1121" t="s">
        <v>246</v>
      </c>
      <c r="E26" s="1123" t="s">
        <v>661</v>
      </c>
      <c r="F26" s="365" t="s">
        <v>530</v>
      </c>
      <c r="G26" s="1125" t="s">
        <v>232</v>
      </c>
      <c r="H26" s="1127">
        <v>297</v>
      </c>
      <c r="I26" s="1129">
        <v>370</v>
      </c>
      <c r="J26" s="1129">
        <f>ROUND(+I26*1.26,0)</f>
        <v>466</v>
      </c>
      <c r="K26" s="1129">
        <f>I26*1.8</f>
        <v>666</v>
      </c>
      <c r="L26" s="1129">
        <v>459</v>
      </c>
      <c r="M26" s="1150">
        <f t="shared" si="1"/>
        <v>344</v>
      </c>
      <c r="N26" s="62"/>
    </row>
    <row r="27" spans="1:23" ht="15" customHeight="1" thickBot="1" x14ac:dyDescent="0.3">
      <c r="A27" s="157"/>
      <c r="B27" s="1118"/>
      <c r="C27" s="1120"/>
      <c r="D27" s="1122"/>
      <c r="E27" s="1124"/>
      <c r="F27" s="416" t="s">
        <v>528</v>
      </c>
      <c r="G27" s="1126"/>
      <c r="H27" s="1128"/>
      <c r="I27" s="1130"/>
      <c r="J27" s="1130"/>
      <c r="K27" s="1130"/>
      <c r="L27" s="1130"/>
      <c r="M27" s="1151">
        <f t="shared" si="1"/>
        <v>0</v>
      </c>
      <c r="N27" s="62"/>
    </row>
    <row r="28" spans="1:23" x14ac:dyDescent="0.25">
      <c r="A28" s="20"/>
      <c r="B28" s="417"/>
      <c r="C28" s="418"/>
      <c r="D28" s="419"/>
      <c r="E28" s="420"/>
      <c r="F28" s="421"/>
      <c r="G28" s="420"/>
      <c r="H28" s="529"/>
      <c r="I28" s="529"/>
      <c r="J28" s="529"/>
      <c r="K28" s="529"/>
      <c r="L28" s="529"/>
      <c r="M28" s="529"/>
      <c r="N28" s="20"/>
    </row>
    <row r="29" spans="1:23" ht="15.75" x14ac:dyDescent="0.25">
      <c r="A29" s="20"/>
      <c r="B29" s="485" t="s">
        <v>745</v>
      </c>
      <c r="C29" s="370"/>
      <c r="D29" s="371"/>
      <c r="E29"/>
      <c r="F29" s="372"/>
      <c r="G29" s="486">
        <v>82</v>
      </c>
      <c r="H29" s="566" t="s">
        <v>756</v>
      </c>
      <c r="I29" s="281"/>
      <c r="J29" s="281"/>
      <c r="K29" s="281"/>
      <c r="L29" s="281"/>
      <c r="M29" s="281"/>
      <c r="N29" s="20"/>
    </row>
    <row r="30" spans="1:23" ht="15" customHeight="1" x14ac:dyDescent="0.25">
      <c r="A30" s="20"/>
      <c r="B30" s="797" t="s">
        <v>821</v>
      </c>
      <c r="C30" s="797"/>
      <c r="D30" s="797"/>
      <c r="E30" s="797"/>
      <c r="F30" s="797"/>
      <c r="G30" s="797"/>
      <c r="H30" s="797"/>
      <c r="I30" s="797"/>
      <c r="J30" s="797"/>
      <c r="K30" s="797"/>
      <c r="L30" s="797"/>
      <c r="M30" s="797"/>
      <c r="N30" s="20"/>
    </row>
    <row r="31" spans="1:23" s="60" customFormat="1" ht="16.149999999999999" customHeight="1" x14ac:dyDescent="0.25">
      <c r="A31" s="59"/>
      <c r="B31" s="1132" t="s">
        <v>523</v>
      </c>
      <c r="C31" s="1132"/>
      <c r="D31" s="1132"/>
      <c r="E31" s="1132"/>
      <c r="F31" s="1132"/>
      <c r="G31" s="1132"/>
      <c r="H31" s="1132"/>
      <c r="I31" s="1132"/>
      <c r="J31" s="1132"/>
      <c r="K31" s="1132"/>
      <c r="L31" s="1132"/>
      <c r="M31" s="1132"/>
      <c r="N31" s="20"/>
      <c r="O31" s="25"/>
    </row>
    <row r="32" spans="1:23" s="60" customFormat="1" ht="16.149999999999999" customHeight="1" x14ac:dyDescent="0.25">
      <c r="A32" s="59"/>
      <c r="B32" s="1103" t="s">
        <v>542</v>
      </c>
      <c r="C32" s="1103"/>
      <c r="D32" s="1103"/>
      <c r="E32" s="1103"/>
      <c r="F32" s="1103"/>
      <c r="G32" s="1103"/>
      <c r="H32" s="1103"/>
      <c r="I32" s="1103"/>
      <c r="J32" s="1103"/>
      <c r="K32" s="1103"/>
      <c r="L32" s="1103"/>
      <c r="M32" s="1103"/>
      <c r="N32" s="440"/>
      <c r="O32" s="25"/>
    </row>
    <row r="33" spans="1:17" ht="14.45" customHeight="1" x14ac:dyDescent="0.25">
      <c r="A33" s="20"/>
      <c r="B33" s="1115" t="s">
        <v>682</v>
      </c>
      <c r="C33" s="1115"/>
      <c r="D33" s="1115"/>
      <c r="E33" s="1115"/>
      <c r="F33" s="1115"/>
      <c r="G33" s="1115"/>
      <c r="H33" s="1115"/>
      <c r="I33" s="1115"/>
      <c r="J33" s="1115"/>
      <c r="K33" s="1115"/>
      <c r="L33" s="1115"/>
      <c r="M33" s="1115"/>
      <c r="N33" s="20"/>
    </row>
    <row r="34" spans="1:17" ht="14.45" customHeight="1" x14ac:dyDescent="0.25">
      <c r="A34" s="20"/>
      <c r="B34" s="443" t="s">
        <v>692</v>
      </c>
      <c r="C34" s="1115" t="s">
        <v>693</v>
      </c>
      <c r="D34" s="1115"/>
      <c r="E34" s="1115"/>
      <c r="F34" s="443"/>
      <c r="G34" s="443"/>
      <c r="H34" s="567"/>
      <c r="I34" s="567"/>
      <c r="J34" s="567"/>
      <c r="K34" s="567"/>
      <c r="L34" s="567"/>
      <c r="M34" s="567"/>
      <c r="N34" s="20"/>
    </row>
    <row r="35" spans="1:17" ht="14.45" customHeight="1" x14ac:dyDescent="0.25">
      <c r="A35" s="20"/>
      <c r="B35" s="937" t="s">
        <v>887</v>
      </c>
      <c r="C35" s="934"/>
      <c r="D35" s="934"/>
      <c r="E35" s="934"/>
      <c r="F35" s="934"/>
      <c r="G35" s="934"/>
      <c r="H35" s="567"/>
      <c r="I35" s="567"/>
      <c r="J35" s="567"/>
      <c r="K35" s="567"/>
      <c r="L35" s="567"/>
      <c r="M35" s="567"/>
      <c r="N35" s="20"/>
    </row>
    <row r="36" spans="1:17" ht="14.45" customHeight="1" x14ac:dyDescent="0.25">
      <c r="A36" s="20"/>
      <c r="B36" s="1115" t="s">
        <v>380</v>
      </c>
      <c r="C36" s="1115"/>
      <c r="D36" s="1115"/>
      <c r="E36" s="1115"/>
      <c r="F36" s="1115"/>
      <c r="G36" s="1115"/>
      <c r="H36" s="1115"/>
      <c r="I36" s="1115"/>
      <c r="J36" s="1115"/>
      <c r="K36" s="1115"/>
      <c r="L36" s="1115"/>
      <c r="M36" s="1115"/>
      <c r="N36" s="20"/>
      <c r="P36" s="60"/>
      <c r="Q36" s="60"/>
    </row>
    <row r="37" spans="1:17" ht="14.45" customHeight="1" x14ac:dyDescent="0.25">
      <c r="A37" s="20"/>
      <c r="B37" s="1115" t="s">
        <v>621</v>
      </c>
      <c r="C37" s="1115"/>
      <c r="D37" s="1115"/>
      <c r="E37" s="1115"/>
      <c r="F37" s="1115"/>
      <c r="G37" s="1115"/>
      <c r="H37" s="1115"/>
      <c r="I37" s="1115"/>
      <c r="J37" s="1115"/>
      <c r="K37" s="1115"/>
      <c r="L37" s="1115"/>
      <c r="M37" s="1115"/>
      <c r="N37" s="20"/>
    </row>
    <row r="38" spans="1:17" ht="14.45" customHeight="1" x14ac:dyDescent="0.25">
      <c r="A38" s="20"/>
      <c r="B38" s="1115" t="s">
        <v>663</v>
      </c>
      <c r="C38" s="1115"/>
      <c r="D38" s="1115"/>
      <c r="E38" s="1115"/>
      <c r="F38" s="1115"/>
      <c r="G38" s="1115"/>
      <c r="H38" s="1115"/>
      <c r="I38" s="1115"/>
      <c r="J38" s="1115"/>
      <c r="K38" s="1115"/>
      <c r="L38" s="1115"/>
      <c r="M38" s="1115"/>
      <c r="N38" s="20"/>
    </row>
    <row r="39" spans="1:17" ht="14.45" customHeight="1" x14ac:dyDescent="0.25">
      <c r="A39" s="20"/>
      <c r="B39" s="1115" t="s">
        <v>552</v>
      </c>
      <c r="C39" s="1115"/>
      <c r="D39" s="1115"/>
      <c r="E39" s="1115"/>
      <c r="F39" s="1115"/>
      <c r="G39" s="1115"/>
      <c r="H39" s="1115"/>
      <c r="I39" s="1115"/>
      <c r="J39" s="1115"/>
      <c r="K39" s="1115"/>
      <c r="L39" s="1115"/>
      <c r="M39" s="1115"/>
      <c r="N39" s="20"/>
    </row>
    <row r="40" spans="1:17" x14ac:dyDescent="0.25">
      <c r="A40"/>
      <c r="B40" t="s">
        <v>623</v>
      </c>
      <c r="C40" s="370"/>
      <c r="D40" s="371"/>
      <c r="E40"/>
      <c r="F40" s="372"/>
      <c r="G40"/>
      <c r="H40" s="568"/>
      <c r="I40" s="568"/>
      <c r="J40" s="568"/>
      <c r="K40" s="568"/>
      <c r="L40" s="568"/>
      <c r="M40" s="568"/>
      <c r="N40"/>
    </row>
    <row r="41" spans="1:17" x14ac:dyDescent="0.25">
      <c r="H41" s="379"/>
      <c r="I41" s="379"/>
      <c r="J41" s="379"/>
      <c r="K41" s="379"/>
      <c r="L41" s="379"/>
      <c r="M41" s="379"/>
    </row>
    <row r="42" spans="1:17" s="373" customFormat="1" x14ac:dyDescent="0.25">
      <c r="C42" s="374"/>
      <c r="D42" s="375"/>
      <c r="F42" s="376"/>
      <c r="H42" s="569"/>
      <c r="I42" s="379"/>
      <c r="J42" s="379"/>
      <c r="K42" s="379"/>
      <c r="L42" s="379"/>
      <c r="M42" s="379"/>
    </row>
    <row r="43" spans="1:17" s="87" customFormat="1" x14ac:dyDescent="0.25">
      <c r="C43" s="377"/>
      <c r="D43" s="378"/>
      <c r="F43" s="379"/>
      <c r="H43" s="379"/>
      <c r="I43" s="379"/>
      <c r="J43" s="379"/>
      <c r="K43" s="379"/>
      <c r="L43" s="379"/>
      <c r="M43" s="379"/>
    </row>
    <row r="44" spans="1:17" x14ac:dyDescent="0.25">
      <c r="H44" s="379"/>
      <c r="I44" s="379"/>
      <c r="J44" s="379"/>
      <c r="K44" s="379"/>
      <c r="L44" s="379"/>
      <c r="M44" s="379"/>
    </row>
    <row r="45" spans="1:17" x14ac:dyDescent="0.25">
      <c r="H45" s="379"/>
      <c r="I45" s="379"/>
      <c r="J45" s="379"/>
      <c r="K45" s="379"/>
      <c r="L45" s="379"/>
      <c r="M45" s="379"/>
    </row>
    <row r="46" spans="1:17" x14ac:dyDescent="0.25">
      <c r="H46" s="379"/>
      <c r="I46" s="379"/>
      <c r="J46" s="379"/>
      <c r="K46" s="379"/>
      <c r="L46" s="379"/>
      <c r="M46" s="379"/>
    </row>
    <row r="47" spans="1:17" x14ac:dyDescent="0.25">
      <c r="H47" s="379"/>
      <c r="I47" s="379"/>
      <c r="J47" s="379"/>
      <c r="K47" s="379"/>
      <c r="L47" s="379"/>
      <c r="M47" s="379"/>
    </row>
    <row r="48" spans="1:17" x14ac:dyDescent="0.25">
      <c r="H48" s="379"/>
      <c r="I48" s="379"/>
      <c r="J48" s="379"/>
      <c r="K48" s="379"/>
      <c r="L48" s="379"/>
      <c r="M48" s="379"/>
    </row>
    <row r="49" spans="8:13" x14ac:dyDescent="0.25">
      <c r="H49" s="379"/>
      <c r="I49" s="379"/>
      <c r="J49" s="379"/>
      <c r="K49" s="379"/>
      <c r="L49" s="379"/>
      <c r="M49" s="379"/>
    </row>
    <row r="50" spans="8:13" x14ac:dyDescent="0.25">
      <c r="H50" s="379"/>
      <c r="I50" s="379"/>
      <c r="J50" s="379"/>
      <c r="K50" s="379"/>
      <c r="L50" s="379"/>
      <c r="M50" s="379"/>
    </row>
    <row r="51" spans="8:13" x14ac:dyDescent="0.25">
      <c r="H51" s="379"/>
      <c r="I51" s="379"/>
      <c r="J51" s="379"/>
      <c r="K51" s="379"/>
      <c r="L51" s="379"/>
      <c r="M51" s="379"/>
    </row>
    <row r="52" spans="8:13" x14ac:dyDescent="0.25">
      <c r="H52" s="379"/>
      <c r="I52" s="379"/>
      <c r="J52" s="379"/>
      <c r="K52" s="379"/>
      <c r="L52" s="379"/>
      <c r="M52" s="379"/>
    </row>
    <row r="53" spans="8:13" x14ac:dyDescent="0.25">
      <c r="H53" s="379"/>
      <c r="I53" s="379"/>
      <c r="J53" s="379"/>
      <c r="K53" s="379"/>
      <c r="L53" s="379"/>
      <c r="M53" s="379"/>
    </row>
    <row r="54" spans="8:13" x14ac:dyDescent="0.25">
      <c r="H54" s="379"/>
      <c r="I54" s="379"/>
      <c r="J54" s="379"/>
      <c r="K54" s="379"/>
      <c r="L54" s="379"/>
      <c r="M54" s="379"/>
    </row>
  </sheetData>
  <sortState ref="J9:J13">
    <sortCondition ref="J9"/>
  </sortState>
  <mergeCells count="76">
    <mergeCell ref="B39:M39"/>
    <mergeCell ref="K18:K19"/>
    <mergeCell ref="K20:K21"/>
    <mergeCell ref="K23:K24"/>
    <mergeCell ref="K26:K27"/>
    <mergeCell ref="B32:M32"/>
    <mergeCell ref="B33:M33"/>
    <mergeCell ref="L18:L19"/>
    <mergeCell ref="J18:J19"/>
    <mergeCell ref="G20:G21"/>
    <mergeCell ref="H20:H21"/>
    <mergeCell ref="L23:L24"/>
    <mergeCell ref="L20:L21"/>
    <mergeCell ref="J20:J21"/>
    <mergeCell ref="J23:J24"/>
    <mergeCell ref="I26:I27"/>
    <mergeCell ref="B23:B24"/>
    <mergeCell ref="C23:C24"/>
    <mergeCell ref="D23:D24"/>
    <mergeCell ref="E23:E24"/>
    <mergeCell ref="H23:H24"/>
    <mergeCell ref="G23:G24"/>
    <mergeCell ref="B16:B17"/>
    <mergeCell ref="C16:C17"/>
    <mergeCell ref="D16:D17"/>
    <mergeCell ref="E16:E17"/>
    <mergeCell ref="B5:B12"/>
    <mergeCell ref="H5:M5"/>
    <mergeCell ref="H6:M6"/>
    <mergeCell ref="H7:M7"/>
    <mergeCell ref="M16:M17"/>
    <mergeCell ref="H16:H17"/>
    <mergeCell ref="L16:L17"/>
    <mergeCell ref="K16:K17"/>
    <mergeCell ref="B38:M38"/>
    <mergeCell ref="G16:G17"/>
    <mergeCell ref="B18:B19"/>
    <mergeCell ref="C18:C19"/>
    <mergeCell ref="D18:D19"/>
    <mergeCell ref="E18:E19"/>
    <mergeCell ref="G18:G19"/>
    <mergeCell ref="L26:L27"/>
    <mergeCell ref="M26:M27"/>
    <mergeCell ref="B20:B21"/>
    <mergeCell ref="C20:C21"/>
    <mergeCell ref="D20:D21"/>
    <mergeCell ref="E20:E21"/>
    <mergeCell ref="F22:G22"/>
    <mergeCell ref="M23:M24"/>
    <mergeCell ref="I18:I19"/>
    <mergeCell ref="I20:I21"/>
    <mergeCell ref="B3:D3"/>
    <mergeCell ref="B31:M31"/>
    <mergeCell ref="B36:M36"/>
    <mergeCell ref="I23:I24"/>
    <mergeCell ref="H18:H19"/>
    <mergeCell ref="M20:M21"/>
    <mergeCell ref="I16:I17"/>
    <mergeCell ref="J16:J17"/>
    <mergeCell ref="M18:M19"/>
    <mergeCell ref="C5:C12"/>
    <mergeCell ref="D5:D12"/>
    <mergeCell ref="E5:E12"/>
    <mergeCell ref="F5:F12"/>
    <mergeCell ref="F15:G15"/>
    <mergeCell ref="G5:G12"/>
    <mergeCell ref="B37:M37"/>
    <mergeCell ref="F25:G25"/>
    <mergeCell ref="B26:B27"/>
    <mergeCell ref="C26:C27"/>
    <mergeCell ref="D26:D27"/>
    <mergeCell ref="E26:E27"/>
    <mergeCell ref="G26:G27"/>
    <mergeCell ref="H26:H27"/>
    <mergeCell ref="C34:E34"/>
    <mergeCell ref="J26:J27"/>
  </mergeCells>
  <hyperlinks>
    <hyperlink ref="L2" location="СОДЕРЖАНИЕ!A1" display="Назад в СОДЕРЖАНИЕ "/>
    <hyperlink ref="B30:M30" location="'Матрица цветов (18)'!A1" display="Сроки поставки смотрите на листе Матрица цветов (19)"/>
  </hyperlinks>
  <pageMargins left="0.23622047244094491" right="0.23622047244094491" top="0.35433070866141736" bottom="0.74803149606299213" header="0.11811023622047245" footer="0.11811023622047245"/>
  <pageSetup paperSize="9" scale="11" orientation="landscape" r:id="rId1"/>
  <headerFooter>
    <oddFooter>Страница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pageSetUpPr fitToPage="1"/>
  </sheetPr>
  <dimension ref="A1:Z106"/>
  <sheetViews>
    <sheetView showGridLines="0" zoomScale="80" zoomScaleNormal="80" zoomScaleSheetLayoutView="70" workbookViewId="0">
      <pane xSplit="7" ySplit="15" topLeftCell="H58" activePane="bottomRight" state="frozen"/>
      <selection pane="topRight" activeCell="H1" sqref="H1"/>
      <selection pane="bottomLeft" activeCell="A15" sqref="A15"/>
      <selection pane="bottomRight" activeCell="J79" sqref="J79"/>
    </sheetView>
  </sheetViews>
  <sheetFormatPr defaultColWidth="8.7109375" defaultRowHeight="15" x14ac:dyDescent="0.25"/>
  <cols>
    <col min="1" max="1" width="2.42578125" style="72" customWidth="1"/>
    <col min="2" max="2" width="6.5703125" style="73" customWidth="1"/>
    <col min="3" max="3" width="31.7109375" style="72" customWidth="1"/>
    <col min="4" max="4" width="9.5703125" style="72" customWidth="1"/>
    <col min="5" max="5" width="11.7109375" style="72" customWidth="1"/>
    <col min="6" max="6" width="10.42578125" style="73" bestFit="1" customWidth="1"/>
    <col min="7" max="7" width="9.7109375" style="73" customWidth="1"/>
    <col min="8" max="9" width="27.7109375" style="585" customWidth="1"/>
    <col min="10" max="15" width="27.7109375" style="586" customWidth="1"/>
    <col min="16" max="16" width="2.7109375" style="72" customWidth="1"/>
    <col min="17" max="20" width="8.7109375" style="72"/>
    <col min="21" max="21" width="6.7109375" style="72" bestFit="1" customWidth="1"/>
    <col min="22" max="16384" width="8.7109375" style="72"/>
  </cols>
  <sheetData>
    <row r="1" spans="1:26" x14ac:dyDescent="0.25">
      <c r="A1" s="20"/>
      <c r="B1" s="37"/>
      <c r="C1" s="38"/>
      <c r="D1" s="39"/>
      <c r="E1" s="20"/>
      <c r="F1" s="40"/>
      <c r="G1" s="40"/>
      <c r="H1" s="570"/>
      <c r="I1" s="570"/>
      <c r="J1" s="487"/>
      <c r="K1" s="487"/>
      <c r="L1" s="487"/>
      <c r="M1" s="487"/>
      <c r="N1" s="487"/>
      <c r="O1" s="487"/>
      <c r="P1" s="20"/>
    </row>
    <row r="2" spans="1:26" x14ac:dyDescent="0.25">
      <c r="A2" s="20"/>
      <c r="B2" s="390" t="s">
        <v>910</v>
      </c>
      <c r="C2" s="38"/>
      <c r="D2" s="39"/>
      <c r="E2" s="20"/>
      <c r="F2" s="40"/>
      <c r="G2" s="40"/>
      <c r="H2" s="570"/>
      <c r="I2" s="570"/>
      <c r="J2" s="487"/>
      <c r="K2" s="487"/>
      <c r="L2" s="487"/>
      <c r="M2" s="487"/>
      <c r="N2" s="487"/>
      <c r="O2" s="22" t="s">
        <v>191</v>
      </c>
      <c r="P2" s="20"/>
    </row>
    <row r="3" spans="1:26" x14ac:dyDescent="0.25">
      <c r="A3" s="20"/>
      <c r="B3" s="1177" t="s">
        <v>836</v>
      </c>
      <c r="C3" s="1177"/>
      <c r="D3" s="1177"/>
      <c r="E3" s="20"/>
      <c r="F3" s="40"/>
      <c r="G3" s="40"/>
      <c r="H3" s="570"/>
      <c r="I3" s="570"/>
      <c r="J3" s="487"/>
      <c r="K3" s="487"/>
      <c r="L3" s="487"/>
      <c r="M3" s="487"/>
      <c r="N3" s="487"/>
      <c r="O3" s="490" t="s">
        <v>310</v>
      </c>
      <c r="P3" s="20"/>
    </row>
    <row r="4" spans="1:26" ht="15.75" thickBot="1" x14ac:dyDescent="0.3">
      <c r="A4" s="20"/>
      <c r="B4" s="37"/>
      <c r="C4" s="38"/>
      <c r="D4" s="39"/>
      <c r="E4" s="20"/>
      <c r="F4" s="40"/>
      <c r="G4" s="40"/>
      <c r="H4" s="570"/>
      <c r="I4" s="570"/>
      <c r="J4" s="487"/>
      <c r="K4" s="487"/>
      <c r="L4" s="487"/>
      <c r="M4" s="487"/>
      <c r="N4" s="487"/>
      <c r="O4" s="487"/>
      <c r="P4" s="20"/>
    </row>
    <row r="5" spans="1:26" ht="30" customHeight="1" x14ac:dyDescent="0.25">
      <c r="A5" s="20"/>
      <c r="B5" s="1197" t="s">
        <v>0</v>
      </c>
      <c r="C5" s="1199" t="s">
        <v>1</v>
      </c>
      <c r="D5" s="1201" t="s">
        <v>2</v>
      </c>
      <c r="E5" s="1199" t="s">
        <v>76</v>
      </c>
      <c r="F5" s="1197" t="s">
        <v>25</v>
      </c>
      <c r="G5" s="1199" t="s">
        <v>461</v>
      </c>
      <c r="H5" s="1186" t="s">
        <v>909</v>
      </c>
      <c r="I5" s="1186"/>
      <c r="J5" s="1186"/>
      <c r="K5" s="1186"/>
      <c r="L5" s="1186"/>
      <c r="M5" s="1186"/>
      <c r="N5" s="1186"/>
      <c r="O5" s="1187"/>
      <c r="P5" s="33"/>
    </row>
    <row r="6" spans="1:26" ht="15.75" customHeight="1" x14ac:dyDescent="0.25">
      <c r="A6" s="20"/>
      <c r="B6" s="1198"/>
      <c r="C6" s="1200"/>
      <c r="D6" s="1202"/>
      <c r="E6" s="1200"/>
      <c r="F6" s="1198"/>
      <c r="G6" s="1200"/>
      <c r="H6" s="1188" t="s">
        <v>501</v>
      </c>
      <c r="I6" s="1188"/>
      <c r="J6" s="1188"/>
      <c r="K6" s="1188"/>
      <c r="L6" s="1188"/>
      <c r="M6" s="1188"/>
      <c r="N6" s="1188"/>
      <c r="O6" s="1189"/>
      <c r="P6" s="33"/>
    </row>
    <row r="7" spans="1:26" ht="15.75" customHeight="1" x14ac:dyDescent="0.25">
      <c r="A7" s="20"/>
      <c r="B7" s="1198"/>
      <c r="C7" s="1200"/>
      <c r="D7" s="1202"/>
      <c r="E7" s="1200"/>
      <c r="F7" s="1198"/>
      <c r="G7" s="1200"/>
      <c r="H7" s="1190" t="s">
        <v>499</v>
      </c>
      <c r="I7" s="1190"/>
      <c r="J7" s="1190"/>
      <c r="K7" s="1190"/>
      <c r="L7" s="1190"/>
      <c r="M7" s="1190"/>
      <c r="N7" s="1190"/>
      <c r="O7" s="1191"/>
      <c r="P7" s="33"/>
    </row>
    <row r="8" spans="1:26" ht="33.75" customHeight="1" x14ac:dyDescent="0.25">
      <c r="A8" s="20"/>
      <c r="B8" s="1198"/>
      <c r="C8" s="1200"/>
      <c r="D8" s="1202"/>
      <c r="E8" s="1200"/>
      <c r="F8" s="1198"/>
      <c r="G8" s="1200"/>
      <c r="H8" s="571" t="s">
        <v>888</v>
      </c>
      <c r="I8" s="533" t="s">
        <v>885</v>
      </c>
      <c r="J8" s="534" t="s">
        <v>812</v>
      </c>
      <c r="K8" s="533" t="s">
        <v>813</v>
      </c>
      <c r="L8" s="533" t="s">
        <v>695</v>
      </c>
      <c r="M8" s="572" t="s">
        <v>479</v>
      </c>
      <c r="N8" s="572" t="s">
        <v>671</v>
      </c>
      <c r="O8" s="573" t="s">
        <v>353</v>
      </c>
      <c r="P8" s="34"/>
    </row>
    <row r="9" spans="1:26" ht="15" customHeight="1" x14ac:dyDescent="0.25">
      <c r="A9" s="20"/>
      <c r="B9" s="1198"/>
      <c r="C9" s="1200"/>
      <c r="D9" s="1202"/>
      <c r="E9" s="1200"/>
      <c r="F9" s="1198"/>
      <c r="G9" s="1200"/>
      <c r="H9" s="537" t="s">
        <v>407</v>
      </c>
      <c r="I9" s="538" t="s">
        <v>407</v>
      </c>
      <c r="J9" s="574" t="s">
        <v>408</v>
      </c>
      <c r="K9" s="574" t="s">
        <v>407</v>
      </c>
      <c r="L9" s="538"/>
      <c r="M9" s="574" t="s">
        <v>697</v>
      </c>
      <c r="N9" s="574"/>
      <c r="O9" s="575"/>
      <c r="P9" s="34"/>
    </row>
    <row r="10" spans="1:26" ht="15" customHeight="1" x14ac:dyDescent="0.25">
      <c r="A10" s="20"/>
      <c r="B10" s="1198"/>
      <c r="C10" s="1200"/>
      <c r="D10" s="1202"/>
      <c r="E10" s="1200"/>
      <c r="F10" s="1198"/>
      <c r="G10" s="1200"/>
      <c r="H10" s="537" t="s">
        <v>373</v>
      </c>
      <c r="I10" s="538" t="s">
        <v>409</v>
      </c>
      <c r="J10" s="574" t="s">
        <v>407</v>
      </c>
      <c r="K10" s="574" t="s">
        <v>373</v>
      </c>
      <c r="L10" s="538"/>
      <c r="M10" s="574" t="s">
        <v>374</v>
      </c>
      <c r="N10" s="574"/>
      <c r="O10" s="575"/>
      <c r="P10" s="34"/>
    </row>
    <row r="11" spans="1:26" ht="15" customHeight="1" x14ac:dyDescent="0.25">
      <c r="A11" s="20"/>
      <c r="B11" s="1198"/>
      <c r="C11" s="1200"/>
      <c r="D11" s="1202"/>
      <c r="E11" s="1200"/>
      <c r="F11" s="1198"/>
      <c r="G11" s="1200"/>
      <c r="H11" s="537" t="s">
        <v>409</v>
      </c>
      <c r="I11" s="538" t="s">
        <v>371</v>
      </c>
      <c r="J11" s="574" t="s">
        <v>373</v>
      </c>
      <c r="K11" s="574" t="s">
        <v>409</v>
      </c>
      <c r="L11" s="538"/>
      <c r="M11" s="576" t="s">
        <v>375</v>
      </c>
      <c r="N11" s="576"/>
      <c r="O11" s="575"/>
      <c r="P11" s="34"/>
    </row>
    <row r="12" spans="1:26" ht="15" customHeight="1" x14ac:dyDescent="0.25">
      <c r="A12" s="20"/>
      <c r="B12" s="1198"/>
      <c r="C12" s="1200"/>
      <c r="D12" s="1202"/>
      <c r="E12" s="1200"/>
      <c r="F12" s="1198"/>
      <c r="G12" s="1200"/>
      <c r="H12" s="537" t="s">
        <v>372</v>
      </c>
      <c r="I12" s="538"/>
      <c r="J12" s="574" t="s">
        <v>409</v>
      </c>
      <c r="K12" s="574" t="s">
        <v>371</v>
      </c>
      <c r="L12" s="538"/>
      <c r="M12" s="576" t="s">
        <v>376</v>
      </c>
      <c r="N12" s="576"/>
      <c r="O12" s="575"/>
      <c r="P12" s="34"/>
    </row>
    <row r="13" spans="1:26" ht="15" customHeight="1" x14ac:dyDescent="0.25">
      <c r="A13" s="20"/>
      <c r="B13" s="1198"/>
      <c r="C13" s="1200"/>
      <c r="D13" s="1202"/>
      <c r="E13" s="1200"/>
      <c r="F13" s="1198"/>
      <c r="G13" s="1200"/>
      <c r="H13" s="537" t="s">
        <v>371</v>
      </c>
      <c r="I13" s="538"/>
      <c r="J13" s="574" t="s">
        <v>371</v>
      </c>
      <c r="K13" s="574"/>
      <c r="L13" s="538"/>
      <c r="M13" s="576" t="s">
        <v>828</v>
      </c>
      <c r="N13" s="576"/>
      <c r="O13" s="575"/>
      <c r="P13" s="34"/>
    </row>
    <row r="14" spans="1:26" ht="15" customHeight="1" thickBot="1" x14ac:dyDescent="0.3">
      <c r="A14" s="20"/>
      <c r="B14" s="1198"/>
      <c r="C14" s="1200"/>
      <c r="D14" s="1202"/>
      <c r="E14" s="1200"/>
      <c r="F14" s="1198"/>
      <c r="G14" s="1203"/>
      <c r="H14" s="537"/>
      <c r="I14" s="542"/>
      <c r="J14" s="577"/>
      <c r="K14" s="577"/>
      <c r="L14" s="557"/>
      <c r="M14" s="578" t="s">
        <v>829</v>
      </c>
      <c r="N14" s="578"/>
      <c r="O14" s="579"/>
      <c r="P14" s="34"/>
    </row>
    <row r="15" spans="1:26" s="74" customFormat="1" ht="15.75" thickBot="1" x14ac:dyDescent="0.3">
      <c r="A15" s="41"/>
      <c r="B15" s="1192" t="s">
        <v>217</v>
      </c>
      <c r="C15" s="1193"/>
      <c r="D15" s="1193"/>
      <c r="E15" s="1193"/>
      <c r="F15" s="1193"/>
      <c r="G15" s="1193"/>
      <c r="H15" s="1193"/>
      <c r="I15" s="1193"/>
      <c r="J15" s="1193"/>
      <c r="K15" s="1193"/>
      <c r="L15" s="1193"/>
      <c r="M15" s="1193"/>
      <c r="N15" s="1193"/>
      <c r="O15" s="1194"/>
      <c r="P15" s="42"/>
      <c r="R15" s="88"/>
      <c r="S15" s="88"/>
      <c r="T15" s="88"/>
      <c r="U15" s="88"/>
      <c r="V15" s="88"/>
      <c r="W15" s="88"/>
      <c r="X15" s="88"/>
      <c r="Y15" s="88"/>
      <c r="Z15" s="88"/>
    </row>
    <row r="16" spans="1:26" x14ac:dyDescent="0.25">
      <c r="A16" s="20"/>
      <c r="B16" s="106">
        <v>1</v>
      </c>
      <c r="C16" s="427" t="s">
        <v>676</v>
      </c>
      <c r="D16" s="109" t="s">
        <v>73</v>
      </c>
      <c r="E16" s="149" t="s">
        <v>368</v>
      </c>
      <c r="F16" s="111" t="s">
        <v>752</v>
      </c>
      <c r="G16" s="112">
        <v>7.4999999999999997E-2</v>
      </c>
      <c r="H16" s="424">
        <v>556</v>
      </c>
      <c r="I16" s="813">
        <v>746</v>
      </c>
      <c r="J16" s="425">
        <v>815</v>
      </c>
      <c r="K16" s="425">
        <f t="shared" ref="K16:K20" si="0">ROUND(+J16*1.26,0)</f>
        <v>1027</v>
      </c>
      <c r="L16" s="425">
        <f>+J16*1.8</f>
        <v>1467</v>
      </c>
      <c r="M16" s="425">
        <v>1029</v>
      </c>
      <c r="N16" s="425">
        <f>ROUND(J16*0.93,0)</f>
        <v>758</v>
      </c>
      <c r="O16" s="426">
        <v>7142</v>
      </c>
      <c r="P16" s="423"/>
      <c r="Q16" s="75"/>
      <c r="R16" s="75"/>
      <c r="S16" s="75"/>
      <c r="T16" s="75"/>
      <c r="U16" s="75"/>
      <c r="V16" s="75"/>
      <c r="W16" s="75"/>
      <c r="X16" s="75"/>
      <c r="Y16" s="75"/>
      <c r="Z16" s="75"/>
    </row>
    <row r="17" spans="1:26" x14ac:dyDescent="0.25">
      <c r="A17" s="20"/>
      <c r="B17" s="1169">
        <v>2</v>
      </c>
      <c r="C17" s="1195" t="s">
        <v>422</v>
      </c>
      <c r="D17" s="109" t="s">
        <v>73</v>
      </c>
      <c r="E17" s="110" t="s">
        <v>368</v>
      </c>
      <c r="F17" s="111" t="s">
        <v>752</v>
      </c>
      <c r="G17" s="112">
        <v>7.0000000000000007E-2</v>
      </c>
      <c r="H17" s="295">
        <v>542</v>
      </c>
      <c r="I17" s="814">
        <v>570</v>
      </c>
      <c r="J17" s="296">
        <v>762</v>
      </c>
      <c r="K17" s="296">
        <f t="shared" si="0"/>
        <v>960</v>
      </c>
      <c r="L17" s="297">
        <f>+J17*1.8</f>
        <v>1371.6000000000001</v>
      </c>
      <c r="M17" s="297">
        <v>964</v>
      </c>
      <c r="N17" s="297">
        <f>ROUND(J17*0.93,0)</f>
        <v>709</v>
      </c>
      <c r="O17" s="298">
        <v>6675</v>
      </c>
      <c r="P17" s="1219"/>
      <c r="Q17" s="75"/>
      <c r="R17" s="75"/>
      <c r="S17" s="75"/>
      <c r="T17" s="75"/>
      <c r="U17" s="75"/>
      <c r="V17" s="75"/>
      <c r="W17" s="75"/>
      <c r="X17" s="75"/>
      <c r="Y17" s="75"/>
      <c r="Z17" s="75"/>
    </row>
    <row r="18" spans="1:26" ht="25.15" customHeight="1" x14ac:dyDescent="0.25">
      <c r="A18" s="20"/>
      <c r="B18" s="1170"/>
      <c r="C18" s="1196"/>
      <c r="D18" s="113" t="s">
        <v>122</v>
      </c>
      <c r="E18" s="114" t="s">
        <v>624</v>
      </c>
      <c r="F18" s="115" t="s">
        <v>75</v>
      </c>
      <c r="G18" s="116">
        <v>7.0000000000000007E-2</v>
      </c>
      <c r="H18" s="295">
        <f>ROUND(H17/2*1.1,0)</f>
        <v>298</v>
      </c>
      <c r="I18" s="296">
        <f t="shared" ref="I18:M18" si="1">ROUND(I17/2*1.1,0)</f>
        <v>314</v>
      </c>
      <c r="J18" s="296">
        <f>ROUND(J17/2*1.1,0)</f>
        <v>419</v>
      </c>
      <c r="K18" s="299">
        <f t="shared" si="0"/>
        <v>528</v>
      </c>
      <c r="L18" s="297">
        <f>ROUND(L17/2*1.1,0)</f>
        <v>754</v>
      </c>
      <c r="M18" s="297">
        <f t="shared" si="1"/>
        <v>530</v>
      </c>
      <c r="N18" s="297">
        <f>ROUND(J18*0.93,0)</f>
        <v>390</v>
      </c>
      <c r="O18" s="300" t="s">
        <v>4</v>
      </c>
      <c r="P18" s="1219"/>
      <c r="Q18" s="75"/>
      <c r="R18" s="75"/>
      <c r="S18" s="75"/>
      <c r="T18" s="75"/>
      <c r="U18" s="75"/>
      <c r="V18" s="75"/>
      <c r="W18" s="75"/>
      <c r="X18" s="75"/>
      <c r="Y18" s="75"/>
      <c r="Z18" s="75"/>
    </row>
    <row r="19" spans="1:26" x14ac:dyDescent="0.25">
      <c r="A19" s="20"/>
      <c r="B19" s="1169">
        <v>3</v>
      </c>
      <c r="C19" s="1220" t="s">
        <v>423</v>
      </c>
      <c r="D19" s="109" t="s">
        <v>73</v>
      </c>
      <c r="E19" s="110" t="s">
        <v>368</v>
      </c>
      <c r="F19" s="111" t="s">
        <v>74</v>
      </c>
      <c r="G19" s="112">
        <v>0.115</v>
      </c>
      <c r="H19" s="295">
        <v>861</v>
      </c>
      <c r="I19" s="814">
        <v>931</v>
      </c>
      <c r="J19" s="296">
        <v>1258</v>
      </c>
      <c r="K19" s="297">
        <f t="shared" si="0"/>
        <v>1585</v>
      </c>
      <c r="L19" s="297">
        <f>+J19*1.8</f>
        <v>2264.4</v>
      </c>
      <c r="M19" s="297">
        <v>1589</v>
      </c>
      <c r="N19" s="297">
        <f>ROUND(J19*0.93,0)</f>
        <v>1170</v>
      </c>
      <c r="O19" s="298">
        <v>11014</v>
      </c>
      <c r="P19" s="1219"/>
      <c r="Q19" s="75"/>
      <c r="R19" s="75"/>
      <c r="S19" s="75"/>
      <c r="T19" s="75"/>
      <c r="U19" s="75"/>
      <c r="V19" s="75"/>
      <c r="W19" s="75"/>
      <c r="X19" s="75"/>
      <c r="Y19" s="75"/>
      <c r="Z19" s="75"/>
    </row>
    <row r="20" spans="1:26" ht="21" customHeight="1" thickBot="1" x14ac:dyDescent="0.3">
      <c r="A20" s="20"/>
      <c r="B20" s="1173"/>
      <c r="C20" s="1221"/>
      <c r="D20" s="151" t="s">
        <v>122</v>
      </c>
      <c r="E20" s="406" t="s">
        <v>625</v>
      </c>
      <c r="F20" s="258"/>
      <c r="G20" s="259">
        <v>0.115</v>
      </c>
      <c r="H20" s="241">
        <f t="shared" ref="H20:M20" si="2">ROUND(H19/2*1.1,0)</f>
        <v>474</v>
      </c>
      <c r="I20" s="242">
        <f t="shared" si="2"/>
        <v>512</v>
      </c>
      <c r="J20" s="242">
        <f t="shared" si="2"/>
        <v>692</v>
      </c>
      <c r="K20" s="243">
        <f t="shared" si="0"/>
        <v>872</v>
      </c>
      <c r="L20" s="244">
        <f t="shared" si="2"/>
        <v>1245</v>
      </c>
      <c r="M20" s="244">
        <f t="shared" si="2"/>
        <v>874</v>
      </c>
      <c r="N20" s="244">
        <f>ROUND(J20*0.93,0)</f>
        <v>644</v>
      </c>
      <c r="O20" s="260" t="s">
        <v>4</v>
      </c>
      <c r="P20" s="1219"/>
      <c r="Q20" s="75"/>
      <c r="R20" s="75"/>
      <c r="S20" s="75"/>
      <c r="T20" s="75"/>
      <c r="U20" s="75"/>
      <c r="V20" s="75"/>
      <c r="W20" s="75"/>
      <c r="X20" s="75"/>
      <c r="Y20" s="75"/>
      <c r="Z20" s="75"/>
    </row>
    <row r="21" spans="1:26" s="74" customFormat="1" ht="15.75" thickBot="1" x14ac:dyDescent="0.3">
      <c r="A21" s="41"/>
      <c r="B21" s="1222" t="s">
        <v>218</v>
      </c>
      <c r="C21" s="1223"/>
      <c r="D21" s="1223"/>
      <c r="E21" s="1223"/>
      <c r="F21" s="1223"/>
      <c r="G21" s="1223"/>
      <c r="H21" s="1223"/>
      <c r="I21" s="1223"/>
      <c r="J21" s="1223"/>
      <c r="K21" s="1223"/>
      <c r="L21" s="1223"/>
      <c r="M21" s="1223"/>
      <c r="N21" s="1223"/>
      <c r="O21" s="1224"/>
      <c r="P21" s="42"/>
      <c r="Q21" s="72"/>
      <c r="R21" s="75"/>
      <c r="S21" s="75"/>
      <c r="U21" s="75"/>
      <c r="V21" s="75"/>
      <c r="W21" s="75"/>
      <c r="X21" s="75"/>
      <c r="Y21" s="75"/>
      <c r="Z21" s="75"/>
    </row>
    <row r="22" spans="1:26" x14ac:dyDescent="0.25">
      <c r="A22" s="20"/>
      <c r="B22" s="106">
        <v>4</v>
      </c>
      <c r="C22" s="107" t="s">
        <v>424</v>
      </c>
      <c r="D22" s="118" t="s">
        <v>73</v>
      </c>
      <c r="E22" s="1211" t="s">
        <v>368</v>
      </c>
      <c r="F22" s="709" t="s">
        <v>78</v>
      </c>
      <c r="G22" s="120">
        <v>0.33</v>
      </c>
      <c r="H22" s="295">
        <v>2326</v>
      </c>
      <c r="I22" s="814">
        <v>3418</v>
      </c>
      <c r="J22" s="296">
        <v>3681</v>
      </c>
      <c r="K22" s="296">
        <f t="shared" ref="K22:K23" si="3">ROUND(+J22*1.26,0)</f>
        <v>4638</v>
      </c>
      <c r="L22" s="296">
        <f t="shared" ref="L22:L23" si="4">+J22*1.8</f>
        <v>6625.8</v>
      </c>
      <c r="M22" s="296">
        <v>3928</v>
      </c>
      <c r="N22" s="296">
        <f t="shared" ref="N22:N23" si="5">ROUND(J22*0.93,0)</f>
        <v>3423</v>
      </c>
      <c r="O22" s="301">
        <v>29813</v>
      </c>
      <c r="P22" s="224"/>
      <c r="Q22" s="75"/>
      <c r="R22" s="75"/>
      <c r="S22" s="75"/>
      <c r="T22" s="75"/>
      <c r="U22" s="75"/>
      <c r="V22" s="75"/>
      <c r="W22" s="75"/>
      <c r="X22" s="75"/>
      <c r="Y22" s="75"/>
      <c r="Z22" s="75"/>
    </row>
    <row r="23" spans="1:26" s="75" customFormat="1" ht="15.75" thickBot="1" x14ac:dyDescent="0.3">
      <c r="A23" s="43"/>
      <c r="B23" s="106">
        <v>5</v>
      </c>
      <c r="C23" s="108" t="s">
        <v>425</v>
      </c>
      <c r="D23" s="121" t="s">
        <v>73</v>
      </c>
      <c r="E23" s="1211"/>
      <c r="F23" s="111" t="s">
        <v>74</v>
      </c>
      <c r="G23" s="119">
        <v>0.22800000000000001</v>
      </c>
      <c r="H23" s="295">
        <v>1616</v>
      </c>
      <c r="I23" s="814">
        <v>2098</v>
      </c>
      <c r="J23" s="296">
        <v>2554</v>
      </c>
      <c r="K23" s="296">
        <f t="shared" si="3"/>
        <v>3218</v>
      </c>
      <c r="L23" s="296">
        <f t="shared" si="4"/>
        <v>4597.2</v>
      </c>
      <c r="M23" s="296">
        <v>2725</v>
      </c>
      <c r="N23" s="296">
        <f t="shared" si="5"/>
        <v>2375</v>
      </c>
      <c r="O23" s="301">
        <v>20683</v>
      </c>
      <c r="P23" s="224"/>
    </row>
    <row r="24" spans="1:26" s="74" customFormat="1" ht="15.75" thickBot="1" x14ac:dyDescent="0.3">
      <c r="A24" s="41"/>
      <c r="B24" s="1212" t="s">
        <v>219</v>
      </c>
      <c r="C24" s="1213"/>
      <c r="D24" s="1213"/>
      <c r="E24" s="1213"/>
      <c r="F24" s="1213"/>
      <c r="G24" s="1213"/>
      <c r="H24" s="1214"/>
      <c r="I24" s="1214"/>
      <c r="J24" s="1214"/>
      <c r="K24" s="1214"/>
      <c r="L24" s="1214"/>
      <c r="M24" s="1214"/>
      <c r="N24" s="1214"/>
      <c r="O24" s="1215"/>
      <c r="P24" s="42"/>
      <c r="Q24" s="75"/>
      <c r="R24" s="88"/>
      <c r="S24" s="88"/>
      <c r="T24" s="88"/>
      <c r="U24" s="88"/>
      <c r="V24" s="88"/>
      <c r="W24" s="88"/>
      <c r="X24" s="88"/>
      <c r="Y24" s="88"/>
      <c r="Z24" s="88"/>
    </row>
    <row r="25" spans="1:26" ht="25.5" customHeight="1" x14ac:dyDescent="0.25">
      <c r="A25" s="20"/>
      <c r="B25" s="248">
        <v>6</v>
      </c>
      <c r="C25" s="710" t="s">
        <v>765</v>
      </c>
      <c r="D25" s="122" t="s">
        <v>73</v>
      </c>
      <c r="E25" s="250" t="s">
        <v>368</v>
      </c>
      <c r="F25" s="123" t="s">
        <v>74</v>
      </c>
      <c r="G25" s="711">
        <v>0.05</v>
      </c>
      <c r="H25" s="1204">
        <v>473</v>
      </c>
      <c r="I25" s="1205"/>
      <c r="J25" s="1206"/>
      <c r="K25" s="1206"/>
      <c r="L25" s="1206"/>
      <c r="M25" s="1206"/>
      <c r="N25" s="1206"/>
      <c r="O25" s="265" t="s">
        <v>4</v>
      </c>
      <c r="P25" s="20"/>
      <c r="Q25" s="75"/>
      <c r="R25" s="75"/>
      <c r="S25" s="75"/>
      <c r="T25" s="75"/>
      <c r="U25" s="75"/>
      <c r="V25" s="75"/>
      <c r="W25" s="75"/>
      <c r="X25" s="75"/>
      <c r="Y25" s="75"/>
      <c r="Z25" s="75"/>
    </row>
    <row r="26" spans="1:26" ht="25.5" customHeight="1" x14ac:dyDescent="0.25">
      <c r="A26" s="20"/>
      <c r="B26" s="106">
        <v>7</v>
      </c>
      <c r="C26" s="264" t="s">
        <v>763</v>
      </c>
      <c r="D26" s="124" t="s">
        <v>73</v>
      </c>
      <c r="E26" s="125" t="s">
        <v>368</v>
      </c>
      <c r="F26" s="126" t="s">
        <v>74</v>
      </c>
      <c r="G26" s="127">
        <v>4.5999999999999999E-2</v>
      </c>
      <c r="H26" s="1216">
        <f>+H25</f>
        <v>473</v>
      </c>
      <c r="I26" s="1217"/>
      <c r="J26" s="1218"/>
      <c r="K26" s="1218"/>
      <c r="L26" s="1218"/>
      <c r="M26" s="1218"/>
      <c r="N26" s="1218"/>
      <c r="O26" s="266" t="s">
        <v>4</v>
      </c>
      <c r="P26" s="20"/>
      <c r="Q26" s="75"/>
      <c r="R26" s="75"/>
      <c r="S26" s="75"/>
      <c r="T26" s="75"/>
      <c r="U26" s="75"/>
      <c r="V26" s="75"/>
      <c r="W26" s="75"/>
      <c r="X26" s="75"/>
      <c r="Y26" s="75"/>
      <c r="Z26" s="75"/>
    </row>
    <row r="27" spans="1:26" ht="25.5" x14ac:dyDescent="0.25">
      <c r="A27" s="20"/>
      <c r="B27" s="106">
        <v>8</v>
      </c>
      <c r="C27" s="264" t="s">
        <v>764</v>
      </c>
      <c r="D27" s="124" t="s">
        <v>73</v>
      </c>
      <c r="E27" s="125" t="s">
        <v>369</v>
      </c>
      <c r="F27" s="126" t="s">
        <v>74</v>
      </c>
      <c r="G27" s="127">
        <v>3.7999999999999999E-2</v>
      </c>
      <c r="H27" s="1216">
        <v>836</v>
      </c>
      <c r="I27" s="1217"/>
      <c r="J27" s="1218"/>
      <c r="K27" s="1218"/>
      <c r="L27" s="1218"/>
      <c r="M27" s="1218"/>
      <c r="N27" s="1218"/>
      <c r="O27" s="266" t="s">
        <v>4</v>
      </c>
      <c r="P27" s="20"/>
      <c r="Q27" s="75"/>
      <c r="R27" s="75"/>
      <c r="S27" s="75"/>
      <c r="T27" s="75"/>
      <c r="U27" s="75"/>
      <c r="V27" s="75"/>
      <c r="W27" s="75"/>
      <c r="X27" s="75"/>
      <c r="Y27" s="75"/>
      <c r="Z27" s="75"/>
    </row>
    <row r="28" spans="1:26" x14ac:dyDescent="0.25">
      <c r="A28" s="20"/>
      <c r="B28" s="1169">
        <v>9</v>
      </c>
      <c r="C28" s="1183" t="s">
        <v>426</v>
      </c>
      <c r="D28" s="128" t="s">
        <v>73</v>
      </c>
      <c r="E28" s="695" t="s">
        <v>369</v>
      </c>
      <c r="F28" s="123" t="s">
        <v>77</v>
      </c>
      <c r="G28" s="711">
        <v>0.23499999999999999</v>
      </c>
      <c r="H28" s="302">
        <v>2335</v>
      </c>
      <c r="I28" s="815" t="s">
        <v>4</v>
      </c>
      <c r="J28" s="303">
        <v>3074</v>
      </c>
      <c r="K28" s="303">
        <f>ROUND(+J28*1.26,0)</f>
        <v>3873</v>
      </c>
      <c r="L28" s="303">
        <f>+J28*1.8</f>
        <v>5533.2</v>
      </c>
      <c r="M28" s="303">
        <v>4616</v>
      </c>
      <c r="N28" s="303">
        <f t="shared" ref="N28:N37" si="6">ROUND(J28*0.93,0)</f>
        <v>2859</v>
      </c>
      <c r="O28" s="266" t="s">
        <v>4</v>
      </c>
      <c r="P28" s="20"/>
      <c r="Q28" s="75"/>
      <c r="R28" s="75"/>
      <c r="S28" s="75"/>
      <c r="T28" s="75"/>
      <c r="U28" s="75"/>
      <c r="V28" s="75"/>
      <c r="W28" s="75"/>
      <c r="X28" s="75"/>
      <c r="Y28" s="75"/>
      <c r="Z28" s="75"/>
    </row>
    <row r="29" spans="1:26" ht="22.15" customHeight="1" x14ac:dyDescent="0.25">
      <c r="A29" s="20"/>
      <c r="B29" s="1170"/>
      <c r="C29" s="1182"/>
      <c r="D29" s="113" t="s">
        <v>122</v>
      </c>
      <c r="E29" s="129" t="s">
        <v>624</v>
      </c>
      <c r="F29" s="126" t="s">
        <v>75</v>
      </c>
      <c r="G29" s="127">
        <v>0.23499999999999999</v>
      </c>
      <c r="H29" s="304">
        <f>ROUND(H28/3*1.1,0)</f>
        <v>856</v>
      </c>
      <c r="I29" s="816" t="s">
        <v>4</v>
      </c>
      <c r="J29" s="697">
        <f t="shared" ref="J29:M29" si="7">ROUND(J28/3*1.1,0)</f>
        <v>1127</v>
      </c>
      <c r="K29" s="305">
        <f t="shared" si="7"/>
        <v>1420</v>
      </c>
      <c r="L29" s="306">
        <f t="shared" si="7"/>
        <v>2029</v>
      </c>
      <c r="M29" s="306">
        <f t="shared" si="7"/>
        <v>1693</v>
      </c>
      <c r="N29" s="306">
        <f t="shared" si="6"/>
        <v>1048</v>
      </c>
      <c r="O29" s="266" t="s">
        <v>4</v>
      </c>
      <c r="P29" s="20"/>
      <c r="Q29" s="75"/>
      <c r="R29" s="75"/>
      <c r="S29" s="75"/>
      <c r="T29" s="75"/>
      <c r="U29" s="75"/>
      <c r="V29" s="75"/>
      <c r="W29" s="75"/>
      <c r="X29" s="75"/>
      <c r="Y29" s="75"/>
      <c r="Z29" s="75"/>
    </row>
    <row r="30" spans="1:26" x14ac:dyDescent="0.25">
      <c r="A30" s="20"/>
      <c r="B30" s="1169">
        <v>10</v>
      </c>
      <c r="C30" s="1183" t="s">
        <v>427</v>
      </c>
      <c r="D30" s="128" t="s">
        <v>73</v>
      </c>
      <c r="E30" s="695" t="s">
        <v>368</v>
      </c>
      <c r="F30" s="709" t="s">
        <v>74</v>
      </c>
      <c r="G30" s="130">
        <v>0.27300000000000002</v>
      </c>
      <c r="H30" s="302">
        <v>2709</v>
      </c>
      <c r="I30" s="815" t="s">
        <v>4</v>
      </c>
      <c r="J30" s="303">
        <v>3565</v>
      </c>
      <c r="K30" s="303">
        <f>ROUND(+J30*1.26,0)</f>
        <v>4492</v>
      </c>
      <c r="L30" s="303">
        <f>+J30*1.8</f>
        <v>6417</v>
      </c>
      <c r="M30" s="303">
        <v>4682</v>
      </c>
      <c r="N30" s="303">
        <f t="shared" si="6"/>
        <v>3315</v>
      </c>
      <c r="O30" s="266" t="s">
        <v>4</v>
      </c>
      <c r="P30" s="20"/>
      <c r="Q30" s="75"/>
      <c r="R30" s="75"/>
      <c r="S30" s="75"/>
      <c r="T30" s="75"/>
      <c r="U30" s="75"/>
      <c r="V30" s="75"/>
      <c r="W30" s="75"/>
      <c r="X30" s="75"/>
      <c r="Y30" s="75"/>
      <c r="Z30" s="75"/>
    </row>
    <row r="31" spans="1:26" ht="23.45" customHeight="1" x14ac:dyDescent="0.25">
      <c r="A31" s="20"/>
      <c r="B31" s="1170"/>
      <c r="C31" s="1183"/>
      <c r="D31" s="113" t="s">
        <v>122</v>
      </c>
      <c r="E31" s="129" t="s">
        <v>199</v>
      </c>
      <c r="F31" s="111" t="s">
        <v>75</v>
      </c>
      <c r="G31" s="131">
        <v>0.27300000000000002</v>
      </c>
      <c r="H31" s="307">
        <f t="shared" ref="H31" si="8">ROUND(H30/2*1.1,0)</f>
        <v>1490</v>
      </c>
      <c r="I31" s="817" t="s">
        <v>4</v>
      </c>
      <c r="J31" s="306">
        <f>ROUND(J30/2*1.1,0)</f>
        <v>1961</v>
      </c>
      <c r="K31" s="305">
        <f>ROUND(K30/2*1.1,0)</f>
        <v>2471</v>
      </c>
      <c r="L31" s="306">
        <f t="shared" ref="L31:M31" si="9">ROUND(L30/2*1.1,0)</f>
        <v>3529</v>
      </c>
      <c r="M31" s="306">
        <f t="shared" si="9"/>
        <v>2575</v>
      </c>
      <c r="N31" s="306">
        <f t="shared" si="6"/>
        <v>1824</v>
      </c>
      <c r="O31" s="266" t="s">
        <v>4</v>
      </c>
      <c r="P31" s="20"/>
      <c r="Q31" s="75"/>
      <c r="R31" s="75"/>
      <c r="S31" s="75"/>
      <c r="T31" s="75"/>
      <c r="U31" s="75"/>
      <c r="V31" s="75"/>
      <c r="W31" s="75"/>
      <c r="X31" s="75"/>
      <c r="Y31" s="75"/>
      <c r="Z31" s="75"/>
    </row>
    <row r="32" spans="1:26" x14ac:dyDescent="0.25">
      <c r="A32" s="20"/>
      <c r="B32" s="1169">
        <v>11</v>
      </c>
      <c r="C32" s="1181" t="s">
        <v>428</v>
      </c>
      <c r="D32" s="128" t="s">
        <v>73</v>
      </c>
      <c r="E32" s="695" t="s">
        <v>369</v>
      </c>
      <c r="F32" s="709" t="s">
        <v>77</v>
      </c>
      <c r="G32" s="130">
        <v>0.157</v>
      </c>
      <c r="H32" s="302">
        <v>2496</v>
      </c>
      <c r="I32" s="815" t="s">
        <v>4</v>
      </c>
      <c r="J32" s="303">
        <v>2920</v>
      </c>
      <c r="K32" s="303">
        <f>ROUND(+J32*1.26,0)</f>
        <v>3679</v>
      </c>
      <c r="L32" s="303">
        <f>+J32*1.8</f>
        <v>5256</v>
      </c>
      <c r="M32" s="441">
        <v>4294</v>
      </c>
      <c r="N32" s="303">
        <f t="shared" si="6"/>
        <v>2716</v>
      </c>
      <c r="O32" s="266" t="s">
        <v>4</v>
      </c>
      <c r="P32" s="20"/>
      <c r="Q32" s="75"/>
      <c r="R32" s="75"/>
      <c r="S32" s="75"/>
      <c r="T32" s="75"/>
      <c r="U32" s="75"/>
      <c r="V32" s="75"/>
      <c r="W32" s="75"/>
      <c r="X32" s="75"/>
      <c r="Y32" s="75"/>
      <c r="Z32" s="75"/>
    </row>
    <row r="33" spans="1:26" ht="25.9" customHeight="1" x14ac:dyDescent="0.25">
      <c r="A33" s="20"/>
      <c r="B33" s="1170"/>
      <c r="C33" s="1183"/>
      <c r="D33" s="113" t="s">
        <v>122</v>
      </c>
      <c r="E33" s="129" t="s">
        <v>624</v>
      </c>
      <c r="F33" s="111" t="s">
        <v>75</v>
      </c>
      <c r="G33" s="131">
        <v>0.157</v>
      </c>
      <c r="H33" s="304">
        <f>ROUND(H32/3*1.1,0)</f>
        <v>915</v>
      </c>
      <c r="I33" s="816" t="s">
        <v>4</v>
      </c>
      <c r="J33" s="697">
        <f t="shared" ref="J33:K33" si="10">ROUND(J32/3*1.1,0)</f>
        <v>1071</v>
      </c>
      <c r="K33" s="305">
        <f t="shared" si="10"/>
        <v>1349</v>
      </c>
      <c r="L33" s="697">
        <f t="shared" ref="L33" si="11">ROUND(L32/3*1.1,0)</f>
        <v>1927</v>
      </c>
      <c r="M33" s="697">
        <f t="shared" ref="M33" si="12">ROUND(M32/3*1.1,0)</f>
        <v>1574</v>
      </c>
      <c r="N33" s="697">
        <f t="shared" si="6"/>
        <v>996</v>
      </c>
      <c r="O33" s="266" t="s">
        <v>4</v>
      </c>
      <c r="P33" s="20"/>
      <c r="Q33" s="75"/>
      <c r="R33" s="75"/>
      <c r="S33" s="75"/>
      <c r="T33" s="75"/>
      <c r="U33" s="75"/>
      <c r="V33" s="75"/>
      <c r="W33" s="75"/>
      <c r="X33" s="75"/>
      <c r="Y33" s="75"/>
      <c r="Z33" s="75"/>
    </row>
    <row r="34" spans="1:26" x14ac:dyDescent="0.25">
      <c r="A34" s="20"/>
      <c r="B34" s="1169">
        <v>12</v>
      </c>
      <c r="C34" s="1181" t="s">
        <v>429</v>
      </c>
      <c r="D34" s="128" t="s">
        <v>73</v>
      </c>
      <c r="E34" s="695" t="s">
        <v>626</v>
      </c>
      <c r="F34" s="709" t="s">
        <v>78</v>
      </c>
      <c r="G34" s="130">
        <v>0.23499999999999999</v>
      </c>
      <c r="H34" s="302">
        <v>2335</v>
      </c>
      <c r="I34" s="815" t="s">
        <v>4</v>
      </c>
      <c r="J34" s="303">
        <v>3074</v>
      </c>
      <c r="K34" s="303">
        <f>ROUND(+J34*1.26,0)</f>
        <v>3873</v>
      </c>
      <c r="L34" s="303">
        <f>+J34*1.8</f>
        <v>5533.2</v>
      </c>
      <c r="M34" s="303">
        <v>4616</v>
      </c>
      <c r="N34" s="303">
        <f t="shared" si="6"/>
        <v>2859</v>
      </c>
      <c r="O34" s="266" t="s">
        <v>4</v>
      </c>
      <c r="P34" s="20"/>
      <c r="Q34" s="75"/>
      <c r="R34" s="75"/>
      <c r="S34" s="75"/>
      <c r="T34" s="75"/>
      <c r="U34" s="75"/>
      <c r="V34" s="75"/>
      <c r="W34" s="75"/>
      <c r="X34" s="75"/>
      <c r="Y34" s="75"/>
      <c r="Z34" s="75"/>
    </row>
    <row r="35" spans="1:26" ht="21.6" customHeight="1" x14ac:dyDescent="0.25">
      <c r="A35" s="20"/>
      <c r="B35" s="1170"/>
      <c r="C35" s="1182"/>
      <c r="D35" s="113" t="s">
        <v>122</v>
      </c>
      <c r="E35" s="129" t="s">
        <v>625</v>
      </c>
      <c r="F35" s="111" t="s">
        <v>75</v>
      </c>
      <c r="G35" s="131">
        <v>0.23499999999999999</v>
      </c>
      <c r="H35" s="304">
        <f>ROUND(H34/3*1.1,0)</f>
        <v>856</v>
      </c>
      <c r="I35" s="816" t="s">
        <v>4</v>
      </c>
      <c r="J35" s="697">
        <f t="shared" ref="J35" si="13">ROUND(J34/3*1.1,0)</f>
        <v>1127</v>
      </c>
      <c r="K35" s="305">
        <f t="shared" ref="K35" si="14">ROUND(K34/3*1.1,0)</f>
        <v>1420</v>
      </c>
      <c r="L35" s="306">
        <f t="shared" ref="L35" si="15">ROUND(L34/3*1.1,0)</f>
        <v>2029</v>
      </c>
      <c r="M35" s="306">
        <f t="shared" ref="M35" si="16">ROUND(M34/3*1.1,0)</f>
        <v>1693</v>
      </c>
      <c r="N35" s="306">
        <f t="shared" si="6"/>
        <v>1048</v>
      </c>
      <c r="O35" s="266" t="s">
        <v>4</v>
      </c>
      <c r="P35" s="20"/>
      <c r="Q35" s="75"/>
      <c r="R35" s="75"/>
      <c r="S35" s="75"/>
      <c r="T35" s="75"/>
      <c r="U35" s="75"/>
      <c r="V35" s="75"/>
      <c r="W35" s="75"/>
      <c r="X35" s="75"/>
      <c r="Y35" s="75"/>
      <c r="Z35" s="75"/>
    </row>
    <row r="36" spans="1:26" x14ac:dyDescent="0.25">
      <c r="A36" s="20"/>
      <c r="B36" s="1169">
        <v>13</v>
      </c>
      <c r="C36" s="1183" t="s">
        <v>430</v>
      </c>
      <c r="D36" s="128" t="s">
        <v>73</v>
      </c>
      <c r="E36" s="695" t="s">
        <v>368</v>
      </c>
      <c r="F36" s="709" t="s">
        <v>74</v>
      </c>
      <c r="G36" s="130">
        <v>0.373</v>
      </c>
      <c r="H36" s="302">
        <v>2328</v>
      </c>
      <c r="I36" s="815" t="s">
        <v>4</v>
      </c>
      <c r="J36" s="303">
        <v>3064</v>
      </c>
      <c r="K36" s="303">
        <f>ROUND(+J36*1.26,0)</f>
        <v>3861</v>
      </c>
      <c r="L36" s="303">
        <f>+J36*1.8</f>
        <v>5515.2</v>
      </c>
      <c r="M36" s="303">
        <v>4026</v>
      </c>
      <c r="N36" s="303">
        <f t="shared" si="6"/>
        <v>2850</v>
      </c>
      <c r="O36" s="266" t="s">
        <v>4</v>
      </c>
      <c r="P36" s="20"/>
      <c r="Q36" s="75"/>
      <c r="R36" s="75"/>
      <c r="S36" s="75"/>
      <c r="T36" s="75"/>
      <c r="U36" s="75"/>
      <c r="V36" s="75"/>
      <c r="W36" s="75"/>
      <c r="X36" s="75"/>
      <c r="Y36" s="75"/>
      <c r="Z36" s="75"/>
    </row>
    <row r="37" spans="1:26" ht="24" customHeight="1" x14ac:dyDescent="0.25">
      <c r="A37" s="20"/>
      <c r="B37" s="1170"/>
      <c r="C37" s="1182"/>
      <c r="D37" s="113" t="s">
        <v>122</v>
      </c>
      <c r="E37" s="129" t="s">
        <v>199</v>
      </c>
      <c r="F37" s="111" t="s">
        <v>75</v>
      </c>
      <c r="G37" s="131">
        <v>0.373</v>
      </c>
      <c r="H37" s="307">
        <f>ROUND(H36/2*1.1,0)</f>
        <v>1280</v>
      </c>
      <c r="I37" s="817" t="s">
        <v>4</v>
      </c>
      <c r="J37" s="306">
        <f t="shared" ref="J37:K37" si="17">ROUND(J36/2*1.1,0)</f>
        <v>1685</v>
      </c>
      <c r="K37" s="306">
        <f t="shared" si="17"/>
        <v>2124</v>
      </c>
      <c r="L37" s="306">
        <f t="shared" ref="L37:M37" si="18">ROUND(L36/2*1.1,0)</f>
        <v>3033</v>
      </c>
      <c r="M37" s="306">
        <f t="shared" si="18"/>
        <v>2214</v>
      </c>
      <c r="N37" s="306">
        <f t="shared" si="6"/>
        <v>1567</v>
      </c>
      <c r="O37" s="266" t="s">
        <v>4</v>
      </c>
      <c r="P37" s="20"/>
      <c r="Q37" s="75"/>
      <c r="R37" s="75"/>
      <c r="S37" s="75"/>
      <c r="T37" s="75"/>
      <c r="U37" s="75"/>
      <c r="V37" s="75"/>
      <c r="W37" s="75"/>
      <c r="X37" s="75"/>
      <c r="Y37" s="75"/>
      <c r="Z37" s="75"/>
    </row>
    <row r="38" spans="1:26" x14ac:dyDescent="0.25">
      <c r="A38" s="20"/>
      <c r="B38" s="1169">
        <v>14</v>
      </c>
      <c r="C38" s="1207" t="s">
        <v>544</v>
      </c>
      <c r="D38" s="124" t="s">
        <v>73</v>
      </c>
      <c r="E38" s="125" t="s">
        <v>368</v>
      </c>
      <c r="F38" s="111" t="s">
        <v>74</v>
      </c>
      <c r="G38" s="131">
        <v>0.215</v>
      </c>
      <c r="H38" s="696">
        <v>2051</v>
      </c>
      <c r="I38" s="818" t="s">
        <v>4</v>
      </c>
      <c r="J38" s="303">
        <v>3092</v>
      </c>
      <c r="K38" s="303">
        <f>ROUND(+J38*1.26,0)</f>
        <v>3896</v>
      </c>
      <c r="L38" s="697">
        <f>+J38*1.8</f>
        <v>5565.6</v>
      </c>
      <c r="M38" s="697">
        <v>3904</v>
      </c>
      <c r="N38" s="697">
        <f>ROUND(J38*0.93,0)</f>
        <v>2876</v>
      </c>
      <c r="O38" s="266" t="s">
        <v>4</v>
      </c>
      <c r="P38" s="20"/>
      <c r="Q38" s="75"/>
      <c r="R38" s="75"/>
      <c r="S38" s="75"/>
      <c r="T38" s="75"/>
      <c r="U38" s="75"/>
      <c r="V38" s="75"/>
      <c r="W38" s="75"/>
      <c r="X38" s="75"/>
      <c r="Y38" s="75"/>
      <c r="Z38" s="75"/>
    </row>
    <row r="39" spans="1:26" ht="21" customHeight="1" x14ac:dyDescent="0.25">
      <c r="A39" s="20"/>
      <c r="B39" s="1170"/>
      <c r="C39" s="1208"/>
      <c r="D39" s="113" t="s">
        <v>122</v>
      </c>
      <c r="E39" s="135" t="s">
        <v>624</v>
      </c>
      <c r="F39" s="709" t="s">
        <v>75</v>
      </c>
      <c r="G39" s="130">
        <v>0.215</v>
      </c>
      <c r="H39" s="308" t="s">
        <v>4</v>
      </c>
      <c r="I39" s="819" t="s">
        <v>4</v>
      </c>
      <c r="J39" s="309" t="s">
        <v>4</v>
      </c>
      <c r="K39" s="309" t="s">
        <v>4</v>
      </c>
      <c r="L39" s="309" t="s">
        <v>4</v>
      </c>
      <c r="M39" s="309" t="s">
        <v>4</v>
      </c>
      <c r="N39" s="422" t="s">
        <v>4</v>
      </c>
      <c r="O39" s="266" t="s">
        <v>4</v>
      </c>
      <c r="P39" s="20"/>
      <c r="Q39" s="75"/>
      <c r="R39" s="75"/>
      <c r="S39" s="75"/>
      <c r="T39" s="75"/>
      <c r="U39" s="75"/>
      <c r="V39" s="75"/>
      <c r="W39" s="75"/>
      <c r="X39" s="75"/>
      <c r="Y39" s="75"/>
      <c r="Z39" s="75"/>
    </row>
    <row r="40" spans="1:26" x14ac:dyDescent="0.25">
      <c r="A40" s="20"/>
      <c r="B40" s="1169">
        <v>15</v>
      </c>
      <c r="C40" s="1209" t="s">
        <v>431</v>
      </c>
      <c r="D40" s="136" t="s">
        <v>73</v>
      </c>
      <c r="E40" s="137" t="s">
        <v>368</v>
      </c>
      <c r="F40" s="138" t="s">
        <v>74</v>
      </c>
      <c r="G40" s="139">
        <v>0.11</v>
      </c>
      <c r="H40" s="302">
        <v>1134</v>
      </c>
      <c r="I40" s="815" t="s">
        <v>4</v>
      </c>
      <c r="J40" s="303">
        <v>1494</v>
      </c>
      <c r="K40" s="303">
        <f>ROUND(+J40*1.26,0)</f>
        <v>1882</v>
      </c>
      <c r="L40" s="303">
        <f>+J40*1.8</f>
        <v>2689.2000000000003</v>
      </c>
      <c r="M40" s="303">
        <v>1962</v>
      </c>
      <c r="N40" s="303">
        <f t="shared" ref="N40:N73" si="19">ROUND(J40*0.93,0)</f>
        <v>1389</v>
      </c>
      <c r="O40" s="266" t="s">
        <v>4</v>
      </c>
      <c r="P40" s="20"/>
      <c r="Q40" s="75"/>
      <c r="R40" s="75"/>
      <c r="S40" s="75"/>
      <c r="T40" s="75"/>
      <c r="U40" s="75"/>
      <c r="V40" s="75"/>
      <c r="W40" s="75"/>
      <c r="X40" s="75"/>
      <c r="Y40" s="75"/>
      <c r="Z40" s="75"/>
    </row>
    <row r="41" spans="1:26" ht="21" customHeight="1" x14ac:dyDescent="0.25">
      <c r="A41" s="20"/>
      <c r="B41" s="1170"/>
      <c r="C41" s="1210"/>
      <c r="D41" s="113" t="s">
        <v>122</v>
      </c>
      <c r="E41" s="141" t="s">
        <v>624</v>
      </c>
      <c r="F41" s="126" t="s">
        <v>75</v>
      </c>
      <c r="G41" s="127">
        <v>0.11</v>
      </c>
      <c r="H41" s="307">
        <f t="shared" ref="H41:K41" si="20">ROUND(H40/2*1.1,0)</f>
        <v>624</v>
      </c>
      <c r="I41" s="817" t="s">
        <v>4</v>
      </c>
      <c r="J41" s="306">
        <f t="shared" si="20"/>
        <v>822</v>
      </c>
      <c r="K41" s="306">
        <f t="shared" si="20"/>
        <v>1035</v>
      </c>
      <c r="L41" s="306">
        <f t="shared" ref="L41:M41" si="21">ROUND(L40/2*1.1,0)</f>
        <v>1479</v>
      </c>
      <c r="M41" s="306">
        <f t="shared" si="21"/>
        <v>1079</v>
      </c>
      <c r="N41" s="306">
        <f t="shared" si="19"/>
        <v>764</v>
      </c>
      <c r="O41" s="266" t="s">
        <v>4</v>
      </c>
      <c r="P41" s="20"/>
      <c r="Q41" s="75"/>
      <c r="R41" s="75"/>
      <c r="S41" s="75"/>
      <c r="T41" s="75"/>
      <c r="U41" s="75"/>
      <c r="V41" s="75"/>
      <c r="W41" s="75"/>
      <c r="X41" s="75"/>
      <c r="Y41" s="75"/>
      <c r="Z41" s="75"/>
    </row>
    <row r="42" spans="1:26" x14ac:dyDescent="0.25">
      <c r="A42" s="20"/>
      <c r="B42" s="1169">
        <v>16</v>
      </c>
      <c r="C42" s="1183" t="s">
        <v>432</v>
      </c>
      <c r="D42" s="142" t="s">
        <v>73</v>
      </c>
      <c r="E42" s="110" t="s">
        <v>368</v>
      </c>
      <c r="F42" s="123" t="s">
        <v>74</v>
      </c>
      <c r="G42" s="711">
        <v>0.16</v>
      </c>
      <c r="H42" s="302">
        <v>1602</v>
      </c>
      <c r="I42" s="815" t="s">
        <v>4</v>
      </c>
      <c r="J42" s="303">
        <v>2107</v>
      </c>
      <c r="K42" s="303">
        <f>ROUND(+J42*1.26,0)</f>
        <v>2655</v>
      </c>
      <c r="L42" s="303">
        <f>+J42*1.8</f>
        <v>3792.6</v>
      </c>
      <c r="M42" s="303">
        <v>2771</v>
      </c>
      <c r="N42" s="303">
        <f t="shared" si="19"/>
        <v>1960</v>
      </c>
      <c r="O42" s="266" t="s">
        <v>4</v>
      </c>
      <c r="P42" s="20"/>
      <c r="Q42" s="75"/>
      <c r="R42" s="75"/>
      <c r="S42" s="75"/>
      <c r="T42" s="75"/>
      <c r="U42" s="75"/>
      <c r="V42" s="75"/>
      <c r="W42" s="75"/>
      <c r="X42" s="75"/>
      <c r="Y42" s="75"/>
      <c r="Z42" s="75"/>
    </row>
    <row r="43" spans="1:26" ht="22.9" customHeight="1" x14ac:dyDescent="0.25">
      <c r="A43" s="20"/>
      <c r="B43" s="1170"/>
      <c r="C43" s="1183"/>
      <c r="D43" s="113" t="s">
        <v>122</v>
      </c>
      <c r="E43" s="141" t="s">
        <v>624</v>
      </c>
      <c r="F43" s="126" t="s">
        <v>75</v>
      </c>
      <c r="G43" s="127">
        <v>0.16</v>
      </c>
      <c r="H43" s="307">
        <f>ROUND(H42/2*1.1,0)</f>
        <v>881</v>
      </c>
      <c r="I43" s="817" t="s">
        <v>4</v>
      </c>
      <c r="J43" s="306">
        <f t="shared" ref="J43:K43" si="22">ROUND(J42/2*1.1,0)</f>
        <v>1159</v>
      </c>
      <c r="K43" s="306">
        <f t="shared" si="22"/>
        <v>1460</v>
      </c>
      <c r="L43" s="306">
        <f t="shared" ref="L43:M43" si="23">ROUND(L42/2*1.1,0)</f>
        <v>2086</v>
      </c>
      <c r="M43" s="306">
        <f t="shared" si="23"/>
        <v>1524</v>
      </c>
      <c r="N43" s="306">
        <f t="shared" si="19"/>
        <v>1078</v>
      </c>
      <c r="O43" s="266" t="s">
        <v>4</v>
      </c>
      <c r="P43" s="20"/>
      <c r="Q43" s="75"/>
      <c r="R43" s="75"/>
      <c r="S43" s="75"/>
      <c r="T43" s="75"/>
      <c r="U43" s="75"/>
      <c r="V43" s="75"/>
      <c r="W43" s="75"/>
      <c r="X43" s="75"/>
      <c r="Y43" s="75"/>
      <c r="Z43" s="75"/>
    </row>
    <row r="44" spans="1:26" x14ac:dyDescent="0.25">
      <c r="A44" s="20"/>
      <c r="B44" s="1169">
        <v>17</v>
      </c>
      <c r="C44" s="1181" t="s">
        <v>433</v>
      </c>
      <c r="D44" s="136" t="s">
        <v>73</v>
      </c>
      <c r="E44" s="110" t="s">
        <v>368</v>
      </c>
      <c r="F44" s="123" t="s">
        <v>74</v>
      </c>
      <c r="G44" s="711">
        <v>0.22</v>
      </c>
      <c r="H44" s="302">
        <v>2202</v>
      </c>
      <c r="I44" s="815" t="s">
        <v>4</v>
      </c>
      <c r="J44" s="303">
        <v>2896</v>
      </c>
      <c r="K44" s="303">
        <f>ROUND(+J44*1.26,0)</f>
        <v>3649</v>
      </c>
      <c r="L44" s="303">
        <f>+J44*1.8</f>
        <v>5212.8</v>
      </c>
      <c r="M44" s="303">
        <v>3808</v>
      </c>
      <c r="N44" s="303">
        <f t="shared" si="19"/>
        <v>2693</v>
      </c>
      <c r="O44" s="266" t="s">
        <v>4</v>
      </c>
      <c r="P44" s="20"/>
      <c r="Q44" s="75"/>
      <c r="R44" s="75"/>
      <c r="S44" s="75"/>
      <c r="T44" s="75"/>
      <c r="U44" s="75"/>
      <c r="V44" s="75"/>
      <c r="W44" s="75"/>
      <c r="X44" s="75"/>
      <c r="Y44" s="75"/>
      <c r="Z44" s="75"/>
    </row>
    <row r="45" spans="1:26" ht="20.45" customHeight="1" x14ac:dyDescent="0.25">
      <c r="A45" s="20"/>
      <c r="B45" s="1170"/>
      <c r="C45" s="1182"/>
      <c r="D45" s="113" t="s">
        <v>122</v>
      </c>
      <c r="E45" s="141" t="s">
        <v>624</v>
      </c>
      <c r="F45" s="126" t="s">
        <v>75</v>
      </c>
      <c r="G45" s="127">
        <v>0.22</v>
      </c>
      <c r="H45" s="307">
        <f t="shared" ref="H45:K45" si="24">ROUND(H44/2*1.1,0)</f>
        <v>1211</v>
      </c>
      <c r="I45" s="817" t="s">
        <v>4</v>
      </c>
      <c r="J45" s="306">
        <f t="shared" si="24"/>
        <v>1593</v>
      </c>
      <c r="K45" s="306">
        <f t="shared" si="24"/>
        <v>2007</v>
      </c>
      <c r="L45" s="306">
        <f t="shared" ref="L45:M45" si="25">ROUND(L44/2*1.1,0)</f>
        <v>2867</v>
      </c>
      <c r="M45" s="306">
        <f t="shared" si="25"/>
        <v>2094</v>
      </c>
      <c r="N45" s="306">
        <f t="shared" si="19"/>
        <v>1481</v>
      </c>
      <c r="O45" s="266" t="s">
        <v>4</v>
      </c>
      <c r="P45" s="20"/>
      <c r="Q45" s="75"/>
      <c r="R45" s="75"/>
      <c r="S45" s="75"/>
      <c r="T45" s="75"/>
      <c r="U45" s="75"/>
      <c r="V45" s="75"/>
      <c r="W45" s="75"/>
      <c r="X45" s="75"/>
      <c r="Y45" s="75"/>
      <c r="Z45" s="75"/>
    </row>
    <row r="46" spans="1:26" x14ac:dyDescent="0.25">
      <c r="A46" s="20"/>
      <c r="B46" s="1169">
        <v>18</v>
      </c>
      <c r="C46" s="1183" t="s">
        <v>434</v>
      </c>
      <c r="D46" s="142" t="s">
        <v>73</v>
      </c>
      <c r="E46" s="110" t="s">
        <v>368</v>
      </c>
      <c r="F46" s="123" t="s">
        <v>74</v>
      </c>
      <c r="G46" s="711">
        <v>0.27</v>
      </c>
      <c r="H46" s="302">
        <v>2565</v>
      </c>
      <c r="I46" s="815" t="s">
        <v>4</v>
      </c>
      <c r="J46" s="303">
        <v>3513</v>
      </c>
      <c r="K46" s="303">
        <f>ROUND(+J46*1.26,0)</f>
        <v>4426</v>
      </c>
      <c r="L46" s="303">
        <f>+J46*1.8</f>
        <v>6323.4000000000005</v>
      </c>
      <c r="M46" s="303">
        <v>4616</v>
      </c>
      <c r="N46" s="303">
        <f t="shared" si="19"/>
        <v>3267</v>
      </c>
      <c r="O46" s="266" t="s">
        <v>4</v>
      </c>
      <c r="P46" s="20"/>
      <c r="Q46" s="75"/>
      <c r="R46" s="75"/>
      <c r="S46" s="75"/>
      <c r="T46" s="75"/>
      <c r="U46" s="75"/>
      <c r="V46" s="75"/>
      <c r="W46" s="75"/>
      <c r="X46" s="75"/>
      <c r="Y46" s="75"/>
      <c r="Z46" s="75"/>
    </row>
    <row r="47" spans="1:26" ht="25.15" customHeight="1" x14ac:dyDescent="0.25">
      <c r="A47" s="20"/>
      <c r="B47" s="1170"/>
      <c r="C47" s="1183"/>
      <c r="D47" s="113" t="s">
        <v>122</v>
      </c>
      <c r="E47" s="141" t="s">
        <v>624</v>
      </c>
      <c r="F47" s="126" t="s">
        <v>75</v>
      </c>
      <c r="G47" s="127">
        <v>0.27</v>
      </c>
      <c r="H47" s="307">
        <f t="shared" ref="H47:K47" si="26">ROUND(H46/2*1.1,0)</f>
        <v>1411</v>
      </c>
      <c r="I47" s="817" t="s">
        <v>4</v>
      </c>
      <c r="J47" s="306">
        <f t="shared" si="26"/>
        <v>1932</v>
      </c>
      <c r="K47" s="306">
        <f t="shared" si="26"/>
        <v>2434</v>
      </c>
      <c r="L47" s="306">
        <f t="shared" ref="L47:M47" si="27">ROUND(L46/2*1.1,0)</f>
        <v>3478</v>
      </c>
      <c r="M47" s="306">
        <f t="shared" si="27"/>
        <v>2539</v>
      </c>
      <c r="N47" s="306">
        <f t="shared" si="19"/>
        <v>1797</v>
      </c>
      <c r="O47" s="266" t="s">
        <v>4</v>
      </c>
      <c r="P47" s="20"/>
      <c r="Q47" s="75"/>
      <c r="R47" s="75"/>
      <c r="S47" s="75"/>
      <c r="T47" s="75"/>
      <c r="U47" s="75"/>
      <c r="V47" s="75"/>
      <c r="W47" s="75"/>
      <c r="X47" s="75"/>
      <c r="Y47" s="75"/>
      <c r="Z47" s="75"/>
    </row>
    <row r="48" spans="1:26" x14ac:dyDescent="0.25">
      <c r="A48" s="20"/>
      <c r="B48" s="1169">
        <v>19</v>
      </c>
      <c r="C48" s="1181" t="s">
        <v>435</v>
      </c>
      <c r="D48" s="136" t="s">
        <v>73</v>
      </c>
      <c r="E48" s="110" t="s">
        <v>368</v>
      </c>
      <c r="F48" s="123" t="s">
        <v>74</v>
      </c>
      <c r="G48" s="711">
        <v>0.32</v>
      </c>
      <c r="H48" s="302">
        <v>3176</v>
      </c>
      <c r="I48" s="815" t="s">
        <v>4</v>
      </c>
      <c r="J48" s="303">
        <v>4180</v>
      </c>
      <c r="K48" s="303">
        <f>ROUND(+J48*1.26,0)</f>
        <v>5267</v>
      </c>
      <c r="L48" s="303">
        <f>+J48*1.8</f>
        <v>7524</v>
      </c>
      <c r="M48" s="303">
        <v>5492</v>
      </c>
      <c r="N48" s="303">
        <f t="shared" si="19"/>
        <v>3887</v>
      </c>
      <c r="O48" s="266" t="s">
        <v>4</v>
      </c>
      <c r="P48" s="20"/>
      <c r="Q48" s="75"/>
      <c r="R48" s="75"/>
      <c r="S48" s="75"/>
      <c r="T48" s="75"/>
      <c r="U48" s="75"/>
      <c r="V48" s="75"/>
      <c r="W48" s="75"/>
      <c r="X48" s="75"/>
      <c r="Y48" s="75"/>
      <c r="Z48" s="75"/>
    </row>
    <row r="49" spans="1:26" ht="24" customHeight="1" x14ac:dyDescent="0.25">
      <c r="A49" s="20"/>
      <c r="B49" s="1170"/>
      <c r="C49" s="1182"/>
      <c r="D49" s="113" t="s">
        <v>122</v>
      </c>
      <c r="E49" s="141" t="s">
        <v>624</v>
      </c>
      <c r="F49" s="126" t="s">
        <v>75</v>
      </c>
      <c r="G49" s="127">
        <v>0.32</v>
      </c>
      <c r="H49" s="307">
        <f t="shared" ref="H49:K51" si="28">ROUND(H48/2*1.1,0)</f>
        <v>1747</v>
      </c>
      <c r="I49" s="817" t="s">
        <v>4</v>
      </c>
      <c r="J49" s="306">
        <f t="shared" si="28"/>
        <v>2299</v>
      </c>
      <c r="K49" s="305">
        <f t="shared" si="28"/>
        <v>2897</v>
      </c>
      <c r="L49" s="306">
        <f>ROUND(L48/2*1.1,0)</f>
        <v>4138</v>
      </c>
      <c r="M49" s="306">
        <f t="shared" ref="L49:M51" si="29">ROUND(M48/2*1.1,0)</f>
        <v>3021</v>
      </c>
      <c r="N49" s="306">
        <f>ROUND(J49*0.93,0)</f>
        <v>2138</v>
      </c>
      <c r="O49" s="266" t="s">
        <v>4</v>
      </c>
      <c r="P49" s="20"/>
      <c r="Q49" s="75"/>
      <c r="R49" s="75"/>
      <c r="S49" s="75"/>
      <c r="T49" s="75"/>
      <c r="U49" s="75"/>
      <c r="V49" s="75"/>
      <c r="W49" s="75"/>
      <c r="X49" s="75"/>
      <c r="Y49" s="75"/>
      <c r="Z49" s="75"/>
    </row>
    <row r="50" spans="1:26" x14ac:dyDescent="0.25">
      <c r="A50" s="20"/>
      <c r="B50" s="1169">
        <v>20</v>
      </c>
      <c r="C50" s="1181" t="s">
        <v>758</v>
      </c>
      <c r="D50" s="136" t="s">
        <v>73</v>
      </c>
      <c r="E50" s="110" t="s">
        <v>368</v>
      </c>
      <c r="F50" s="717" t="s">
        <v>74</v>
      </c>
      <c r="G50" s="718">
        <v>0.08</v>
      </c>
      <c r="H50" s="719">
        <v>220</v>
      </c>
      <c r="I50" s="820" t="s">
        <v>4</v>
      </c>
      <c r="J50" s="303">
        <v>285</v>
      </c>
      <c r="K50" s="303">
        <v>319</v>
      </c>
      <c r="L50" s="720">
        <f>+J50*1.8</f>
        <v>513</v>
      </c>
      <c r="M50" s="303">
        <v>646</v>
      </c>
      <c r="N50" s="720" t="s">
        <v>4</v>
      </c>
      <c r="O50" s="721" t="s">
        <v>4</v>
      </c>
      <c r="P50" s="20"/>
      <c r="Q50" s="75"/>
      <c r="R50" s="75"/>
      <c r="S50" s="75"/>
      <c r="T50" s="75"/>
      <c r="U50" s="75"/>
      <c r="V50" s="75"/>
      <c r="W50" s="75"/>
      <c r="X50" s="75"/>
      <c r="Y50" s="75"/>
      <c r="Z50" s="75"/>
    </row>
    <row r="51" spans="1:26" ht="24" customHeight="1" x14ac:dyDescent="0.25">
      <c r="A51" s="20"/>
      <c r="B51" s="1170"/>
      <c r="C51" s="1182"/>
      <c r="D51" s="113" t="s">
        <v>122</v>
      </c>
      <c r="E51" s="141" t="s">
        <v>624</v>
      </c>
      <c r="F51" s="722" t="s">
        <v>75</v>
      </c>
      <c r="G51" s="718">
        <v>0.08</v>
      </c>
      <c r="H51" s="307">
        <f t="shared" si="28"/>
        <v>121</v>
      </c>
      <c r="I51" s="817" t="s">
        <v>4</v>
      </c>
      <c r="J51" s="306">
        <f t="shared" si="28"/>
        <v>157</v>
      </c>
      <c r="K51" s="305">
        <f t="shared" si="28"/>
        <v>175</v>
      </c>
      <c r="L51" s="306">
        <f t="shared" si="29"/>
        <v>282</v>
      </c>
      <c r="M51" s="306">
        <f t="shared" si="29"/>
        <v>355</v>
      </c>
      <c r="N51" s="720" t="s">
        <v>4</v>
      </c>
      <c r="O51" s="266" t="s">
        <v>4</v>
      </c>
      <c r="P51" s="20"/>
      <c r="Q51" s="75"/>
      <c r="R51" s="75"/>
      <c r="S51" s="75"/>
      <c r="T51" s="75"/>
      <c r="U51" s="75"/>
      <c r="V51" s="75"/>
      <c r="W51" s="75"/>
      <c r="X51" s="75"/>
      <c r="Y51" s="75"/>
      <c r="Z51" s="75"/>
    </row>
    <row r="52" spans="1:26" x14ac:dyDescent="0.25">
      <c r="A52" s="20"/>
      <c r="B52" s="1169">
        <v>21</v>
      </c>
      <c r="C52" s="1183" t="s">
        <v>436</v>
      </c>
      <c r="D52" s="142" t="s">
        <v>73</v>
      </c>
      <c r="E52" s="125" t="s">
        <v>368</v>
      </c>
      <c r="F52" s="123" t="s">
        <v>74</v>
      </c>
      <c r="G52" s="711">
        <v>0.23699999999999999</v>
      </c>
      <c r="H52" s="302">
        <v>1602</v>
      </c>
      <c r="I52" s="815" t="s">
        <v>4</v>
      </c>
      <c r="J52" s="303">
        <v>2107</v>
      </c>
      <c r="K52" s="303">
        <f>ROUND(+J52*1.26,0)</f>
        <v>2655</v>
      </c>
      <c r="L52" s="303">
        <f>+J52*1.8</f>
        <v>3792.6</v>
      </c>
      <c r="M52" s="303">
        <v>2771</v>
      </c>
      <c r="N52" s="303">
        <f t="shared" si="19"/>
        <v>1960</v>
      </c>
      <c r="O52" s="266" t="s">
        <v>4</v>
      </c>
      <c r="P52" s="20"/>
      <c r="Q52" s="75"/>
      <c r="R52" s="75"/>
      <c r="S52" s="75"/>
      <c r="T52" s="75"/>
      <c r="U52" s="75"/>
      <c r="V52" s="75"/>
      <c r="W52" s="75"/>
      <c r="X52" s="75"/>
      <c r="Y52" s="75"/>
      <c r="Z52" s="75"/>
    </row>
    <row r="53" spans="1:26" ht="25.9" customHeight="1" x14ac:dyDescent="0.25">
      <c r="A53" s="20"/>
      <c r="B53" s="1170"/>
      <c r="C53" s="1183"/>
      <c r="D53" s="113" t="s">
        <v>122</v>
      </c>
      <c r="E53" s="141" t="s">
        <v>199</v>
      </c>
      <c r="F53" s="126" t="s">
        <v>75</v>
      </c>
      <c r="G53" s="127">
        <v>0.23699999999999999</v>
      </c>
      <c r="H53" s="696">
        <f t="shared" ref="H53:K53" si="30">ROUND(H52/2*1.1,0)</f>
        <v>881</v>
      </c>
      <c r="I53" s="818" t="s">
        <v>4</v>
      </c>
      <c r="J53" s="697">
        <f t="shared" si="30"/>
        <v>1159</v>
      </c>
      <c r="K53" s="305">
        <f t="shared" si="30"/>
        <v>1460</v>
      </c>
      <c r="L53" s="697">
        <f t="shared" ref="L53:M53" si="31">ROUND(L52/2*1.1,0)</f>
        <v>2086</v>
      </c>
      <c r="M53" s="697">
        <f t="shared" si="31"/>
        <v>1524</v>
      </c>
      <c r="N53" s="697">
        <f t="shared" si="19"/>
        <v>1078</v>
      </c>
      <c r="O53" s="266" t="s">
        <v>4</v>
      </c>
      <c r="P53" s="20"/>
      <c r="Q53" s="75"/>
      <c r="R53" s="75"/>
      <c r="S53" s="75"/>
      <c r="T53" s="75"/>
      <c r="U53" s="75"/>
      <c r="V53" s="75"/>
      <c r="W53" s="75"/>
      <c r="X53" s="75"/>
      <c r="Y53" s="75"/>
      <c r="Z53" s="75"/>
    </row>
    <row r="54" spans="1:26" x14ac:dyDescent="0.25">
      <c r="A54" s="20"/>
      <c r="B54" s="1169">
        <v>22</v>
      </c>
      <c r="C54" s="1181" t="s">
        <v>437</v>
      </c>
      <c r="D54" s="142" t="s">
        <v>73</v>
      </c>
      <c r="E54" s="110" t="s">
        <v>368</v>
      </c>
      <c r="F54" s="123" t="s">
        <v>74</v>
      </c>
      <c r="G54" s="711">
        <v>0.23699999999999999</v>
      </c>
      <c r="H54" s="302">
        <v>1602</v>
      </c>
      <c r="I54" s="815" t="s">
        <v>4</v>
      </c>
      <c r="J54" s="303">
        <v>2107</v>
      </c>
      <c r="K54" s="303">
        <f>ROUND(+J54*1.26,0)</f>
        <v>2655</v>
      </c>
      <c r="L54" s="303">
        <f>+J54*1.8</f>
        <v>3792.6</v>
      </c>
      <c r="M54" s="303">
        <v>2771</v>
      </c>
      <c r="N54" s="303">
        <f t="shared" si="19"/>
        <v>1960</v>
      </c>
      <c r="O54" s="266" t="s">
        <v>4</v>
      </c>
      <c r="P54" s="20"/>
      <c r="Q54" s="75"/>
      <c r="R54" s="75"/>
      <c r="S54" s="75"/>
      <c r="T54" s="75"/>
      <c r="U54" s="75"/>
      <c r="V54" s="75"/>
      <c r="W54" s="75"/>
      <c r="X54" s="75"/>
      <c r="Y54" s="75"/>
      <c r="Z54" s="75"/>
    </row>
    <row r="55" spans="1:26" ht="20.45" customHeight="1" x14ac:dyDescent="0.25">
      <c r="A55" s="20"/>
      <c r="B55" s="1170"/>
      <c r="C55" s="1182"/>
      <c r="D55" s="113" t="s">
        <v>122</v>
      </c>
      <c r="E55" s="141" t="s">
        <v>199</v>
      </c>
      <c r="F55" s="126" t="s">
        <v>75</v>
      </c>
      <c r="G55" s="127">
        <v>0.23699999999999999</v>
      </c>
      <c r="H55" s="696">
        <f t="shared" ref="H55:J55" si="32">ROUND(H54/2*1.1,0)</f>
        <v>881</v>
      </c>
      <c r="I55" s="818" t="s">
        <v>4</v>
      </c>
      <c r="J55" s="697">
        <f t="shared" si="32"/>
        <v>1159</v>
      </c>
      <c r="K55" s="305">
        <f>ROUND(K54/2*1.1,0)</f>
        <v>1460</v>
      </c>
      <c r="L55" s="697">
        <f t="shared" ref="L55" si="33">ROUND(L54/2*1.1,0)</f>
        <v>2086</v>
      </c>
      <c r="M55" s="697">
        <f>ROUND(M54/2*1.1,0)</f>
        <v>1524</v>
      </c>
      <c r="N55" s="697">
        <f t="shared" si="19"/>
        <v>1078</v>
      </c>
      <c r="O55" s="266" t="s">
        <v>4</v>
      </c>
      <c r="P55" s="20"/>
      <c r="Q55" s="75"/>
      <c r="R55" s="75"/>
      <c r="S55" s="75"/>
      <c r="T55" s="75"/>
      <c r="U55" s="75"/>
      <c r="V55" s="75"/>
      <c r="W55" s="75"/>
      <c r="X55" s="75"/>
      <c r="Y55" s="75"/>
      <c r="Z55" s="75"/>
    </row>
    <row r="56" spans="1:26" x14ac:dyDescent="0.25">
      <c r="A56" s="20"/>
      <c r="B56" s="1169">
        <v>23</v>
      </c>
      <c r="C56" s="1181" t="s">
        <v>438</v>
      </c>
      <c r="D56" s="142" t="s">
        <v>73</v>
      </c>
      <c r="E56" s="110" t="s">
        <v>368</v>
      </c>
      <c r="F56" s="123" t="s">
        <v>74</v>
      </c>
      <c r="G56" s="711">
        <v>0.27200000000000002</v>
      </c>
      <c r="H56" s="302">
        <v>2001</v>
      </c>
      <c r="I56" s="815" t="s">
        <v>4</v>
      </c>
      <c r="J56" s="303">
        <v>2107</v>
      </c>
      <c r="K56" s="303">
        <f>ROUND(+J56*1.26,0)</f>
        <v>2655</v>
      </c>
      <c r="L56" s="303">
        <f>+J56*1.8</f>
        <v>3792.6</v>
      </c>
      <c r="M56" s="303">
        <v>3461</v>
      </c>
      <c r="N56" s="303">
        <f t="shared" si="19"/>
        <v>1960</v>
      </c>
      <c r="O56" s="266" t="s">
        <v>4</v>
      </c>
      <c r="P56" s="20"/>
      <c r="Q56" s="75"/>
      <c r="R56" s="75"/>
      <c r="S56" s="75"/>
      <c r="T56" s="75"/>
      <c r="U56" s="75"/>
      <c r="V56" s="75"/>
      <c r="W56" s="75"/>
      <c r="X56" s="75"/>
      <c r="Y56" s="75"/>
      <c r="Z56" s="75"/>
    </row>
    <row r="57" spans="1:26" ht="23.45" customHeight="1" x14ac:dyDescent="0.25">
      <c r="A57" s="20"/>
      <c r="B57" s="1170"/>
      <c r="C57" s="1182"/>
      <c r="D57" s="113" t="s">
        <v>122</v>
      </c>
      <c r="E57" s="141" t="s">
        <v>199</v>
      </c>
      <c r="F57" s="126" t="s">
        <v>75</v>
      </c>
      <c r="G57" s="127">
        <v>0.27200000000000002</v>
      </c>
      <c r="H57" s="304">
        <f t="shared" ref="H57:K57" si="34">ROUND(H56/2*1.1,0)</f>
        <v>1101</v>
      </c>
      <c r="I57" s="816" t="s">
        <v>4</v>
      </c>
      <c r="J57" s="310">
        <f t="shared" si="34"/>
        <v>1159</v>
      </c>
      <c r="K57" s="305">
        <f t="shared" si="34"/>
        <v>1460</v>
      </c>
      <c r="L57" s="310">
        <f t="shared" ref="L57:M57" si="35">ROUND(L56/2*1.1,0)</f>
        <v>2086</v>
      </c>
      <c r="M57" s="310">
        <f t="shared" si="35"/>
        <v>1904</v>
      </c>
      <c r="N57" s="310">
        <f t="shared" si="19"/>
        <v>1078</v>
      </c>
      <c r="O57" s="266" t="s">
        <v>4</v>
      </c>
      <c r="P57" s="20"/>
      <c r="Q57" s="75"/>
      <c r="R57" s="75"/>
      <c r="S57" s="75"/>
      <c r="T57" s="75"/>
      <c r="U57" s="75"/>
      <c r="V57" s="75"/>
      <c r="W57" s="75"/>
      <c r="X57" s="75"/>
      <c r="Y57" s="75"/>
      <c r="Z57" s="75"/>
    </row>
    <row r="58" spans="1:26" x14ac:dyDescent="0.25">
      <c r="A58" s="20"/>
      <c r="B58" s="1169">
        <v>24</v>
      </c>
      <c r="C58" s="1183" t="s">
        <v>439</v>
      </c>
      <c r="D58" s="142" t="s">
        <v>73</v>
      </c>
      <c r="E58" s="110" t="s">
        <v>368</v>
      </c>
      <c r="F58" s="123" t="s">
        <v>74</v>
      </c>
      <c r="G58" s="711">
        <v>0.28699999999999998</v>
      </c>
      <c r="H58" s="302">
        <v>2000</v>
      </c>
      <c r="I58" s="815" t="s">
        <v>4</v>
      </c>
      <c r="J58" s="303">
        <f>J56</f>
        <v>2107</v>
      </c>
      <c r="K58" s="303">
        <f>ROUND(+J58*1.26,0)</f>
        <v>2655</v>
      </c>
      <c r="L58" s="303">
        <f>+J58*1.8</f>
        <v>3792.6</v>
      </c>
      <c r="M58" s="303">
        <v>3461</v>
      </c>
      <c r="N58" s="303">
        <f t="shared" si="19"/>
        <v>1960</v>
      </c>
      <c r="O58" s="266" t="s">
        <v>4</v>
      </c>
      <c r="P58" s="20"/>
      <c r="Q58" s="75"/>
      <c r="R58" s="75"/>
      <c r="S58" s="75"/>
      <c r="T58" s="75"/>
      <c r="U58" s="75"/>
      <c r="V58" s="75"/>
      <c r="W58" s="75"/>
      <c r="X58" s="75"/>
      <c r="Y58" s="75"/>
      <c r="Z58" s="75"/>
    </row>
    <row r="59" spans="1:26" ht="19.149999999999999" customHeight="1" x14ac:dyDescent="0.25">
      <c r="A59" s="20"/>
      <c r="B59" s="1170"/>
      <c r="C59" s="1182"/>
      <c r="D59" s="113" t="s">
        <v>122</v>
      </c>
      <c r="E59" s="141" t="s">
        <v>199</v>
      </c>
      <c r="F59" s="126" t="s">
        <v>75</v>
      </c>
      <c r="G59" s="127">
        <v>0.28699999999999998</v>
      </c>
      <c r="H59" s="304">
        <f t="shared" ref="H59:K59" si="36">ROUND(H58/2*1.1,0)</f>
        <v>1100</v>
      </c>
      <c r="I59" s="816" t="s">
        <v>4</v>
      </c>
      <c r="J59" s="310">
        <f t="shared" si="36"/>
        <v>1159</v>
      </c>
      <c r="K59" s="310">
        <f t="shared" si="36"/>
        <v>1460</v>
      </c>
      <c r="L59" s="310">
        <f t="shared" ref="L59:M59" si="37">ROUND(L58/2*1.1,0)</f>
        <v>2086</v>
      </c>
      <c r="M59" s="310">
        <f t="shared" si="37"/>
        <v>1904</v>
      </c>
      <c r="N59" s="310">
        <f t="shared" si="19"/>
        <v>1078</v>
      </c>
      <c r="O59" s="266" t="s">
        <v>4</v>
      </c>
      <c r="P59" s="20"/>
      <c r="Q59" s="75"/>
      <c r="R59" s="75"/>
      <c r="S59" s="75"/>
      <c r="T59" s="75"/>
      <c r="U59" s="75"/>
      <c r="V59" s="75"/>
      <c r="W59" s="75"/>
      <c r="X59" s="75"/>
      <c r="Y59" s="75"/>
      <c r="Z59" s="75"/>
    </row>
    <row r="60" spans="1:26" x14ac:dyDescent="0.25">
      <c r="A60" s="20"/>
      <c r="B60" s="1169">
        <v>25</v>
      </c>
      <c r="C60" s="1183" t="s">
        <v>440</v>
      </c>
      <c r="D60" s="136" t="s">
        <v>73</v>
      </c>
      <c r="E60" s="137" t="s">
        <v>368</v>
      </c>
      <c r="F60" s="143" t="s">
        <v>74</v>
      </c>
      <c r="G60" s="144">
        <v>0.32300000000000001</v>
      </c>
      <c r="H60" s="302">
        <v>2402</v>
      </c>
      <c r="I60" s="815" t="s">
        <v>4</v>
      </c>
      <c r="J60" s="303">
        <v>3160</v>
      </c>
      <c r="K60" s="303">
        <f>ROUND(+J60*1.26,0)</f>
        <v>3982</v>
      </c>
      <c r="L60" s="303">
        <f>+J60*1.8</f>
        <v>5688</v>
      </c>
      <c r="M60" s="303">
        <v>4154</v>
      </c>
      <c r="N60" s="303">
        <f t="shared" si="19"/>
        <v>2939</v>
      </c>
      <c r="O60" s="266" t="s">
        <v>4</v>
      </c>
      <c r="P60" s="20"/>
      <c r="Q60" s="75"/>
      <c r="R60" s="75"/>
      <c r="S60" s="75"/>
      <c r="T60" s="75"/>
      <c r="U60" s="75"/>
      <c r="V60" s="75"/>
      <c r="W60" s="75"/>
      <c r="X60" s="75"/>
      <c r="Y60" s="75"/>
      <c r="Z60" s="75"/>
    </row>
    <row r="61" spans="1:26" ht="22.15" customHeight="1" x14ac:dyDescent="0.25">
      <c r="A61" s="20"/>
      <c r="B61" s="1170"/>
      <c r="C61" s="1183"/>
      <c r="D61" s="113" t="s">
        <v>122</v>
      </c>
      <c r="E61" s="141" t="s">
        <v>199</v>
      </c>
      <c r="F61" s="126" t="s">
        <v>75</v>
      </c>
      <c r="G61" s="127">
        <v>0.32300000000000001</v>
      </c>
      <c r="H61" s="307">
        <f t="shared" ref="H61:K61" si="38">ROUND(H60/2*1.1,0)</f>
        <v>1321</v>
      </c>
      <c r="I61" s="817" t="s">
        <v>4</v>
      </c>
      <c r="J61" s="306">
        <f t="shared" si="38"/>
        <v>1738</v>
      </c>
      <c r="K61" s="306">
        <f t="shared" si="38"/>
        <v>2190</v>
      </c>
      <c r="L61" s="306">
        <f t="shared" ref="L61:M61" si="39">ROUND(L60/2*1.1,0)</f>
        <v>3128</v>
      </c>
      <c r="M61" s="306">
        <f t="shared" si="39"/>
        <v>2285</v>
      </c>
      <c r="N61" s="306">
        <f t="shared" si="19"/>
        <v>1616</v>
      </c>
      <c r="O61" s="266" t="s">
        <v>4</v>
      </c>
      <c r="P61" s="20"/>
      <c r="Q61" s="75"/>
      <c r="R61" s="75"/>
      <c r="S61" s="75"/>
      <c r="T61" s="75"/>
      <c r="U61" s="75"/>
      <c r="V61" s="75"/>
      <c r="W61" s="75"/>
      <c r="X61" s="75"/>
      <c r="Y61" s="75"/>
      <c r="Z61" s="75"/>
    </row>
    <row r="62" spans="1:26" x14ac:dyDescent="0.25">
      <c r="A62" s="20"/>
      <c r="B62" s="1169">
        <v>26</v>
      </c>
      <c r="C62" s="1181" t="s">
        <v>441</v>
      </c>
      <c r="D62" s="132" t="s">
        <v>73</v>
      </c>
      <c r="E62" s="125" t="s">
        <v>368</v>
      </c>
      <c r="F62" s="145" t="s">
        <v>74</v>
      </c>
      <c r="G62" s="146">
        <v>0.33700000000000002</v>
      </c>
      <c r="H62" s="302">
        <f>H60</f>
        <v>2402</v>
      </c>
      <c r="I62" s="815" t="s">
        <v>4</v>
      </c>
      <c r="J62" s="303">
        <f>J60</f>
        <v>3160</v>
      </c>
      <c r="K62" s="303">
        <f>ROUND(+J62*1.26,0)</f>
        <v>3982</v>
      </c>
      <c r="L62" s="303">
        <f>+J62*1.8</f>
        <v>5688</v>
      </c>
      <c r="M62" s="303">
        <v>4154</v>
      </c>
      <c r="N62" s="303">
        <f t="shared" si="19"/>
        <v>2939</v>
      </c>
      <c r="O62" s="266" t="s">
        <v>4</v>
      </c>
      <c r="P62" s="20"/>
      <c r="Q62" s="75"/>
      <c r="R62" s="75"/>
      <c r="S62" s="75"/>
      <c r="T62" s="75"/>
      <c r="U62" s="75"/>
      <c r="V62" s="75"/>
      <c r="W62" s="75"/>
      <c r="X62" s="75"/>
      <c r="Y62" s="75"/>
      <c r="Z62" s="75"/>
    </row>
    <row r="63" spans="1:26" ht="19.899999999999999" customHeight="1" x14ac:dyDescent="0.25">
      <c r="A63" s="20"/>
      <c r="B63" s="1170"/>
      <c r="C63" s="1182"/>
      <c r="D63" s="113" t="s">
        <v>122</v>
      </c>
      <c r="E63" s="135" t="s">
        <v>199</v>
      </c>
      <c r="F63" s="123" t="s">
        <v>75</v>
      </c>
      <c r="G63" s="711">
        <v>0.33700000000000002</v>
      </c>
      <c r="H63" s="307">
        <f t="shared" ref="H63:K63" si="40">ROUND(H62/2*1.1,0)</f>
        <v>1321</v>
      </c>
      <c r="I63" s="817" t="s">
        <v>4</v>
      </c>
      <c r="J63" s="306">
        <f t="shared" si="40"/>
        <v>1738</v>
      </c>
      <c r="K63" s="306">
        <f t="shared" si="40"/>
        <v>2190</v>
      </c>
      <c r="L63" s="306">
        <f t="shared" ref="L63:M63" si="41">ROUND(L62/2*1.1,0)</f>
        <v>3128</v>
      </c>
      <c r="M63" s="306">
        <f t="shared" si="41"/>
        <v>2285</v>
      </c>
      <c r="N63" s="306">
        <f t="shared" si="19"/>
        <v>1616</v>
      </c>
      <c r="O63" s="266" t="s">
        <v>4</v>
      </c>
      <c r="P63" s="20"/>
      <c r="Q63" s="75"/>
      <c r="R63" s="75"/>
      <c r="S63" s="75"/>
      <c r="T63" s="75"/>
      <c r="U63" s="75"/>
      <c r="V63" s="75"/>
      <c r="W63" s="75"/>
      <c r="X63" s="75"/>
      <c r="Y63" s="75"/>
      <c r="Z63" s="75"/>
    </row>
    <row r="64" spans="1:26" x14ac:dyDescent="0.25">
      <c r="A64" s="20"/>
      <c r="B64" s="1169">
        <v>27</v>
      </c>
      <c r="C64" s="1183" t="s">
        <v>442</v>
      </c>
      <c r="D64" s="124" t="s">
        <v>73</v>
      </c>
      <c r="E64" s="125" t="s">
        <v>368</v>
      </c>
      <c r="F64" s="126" t="s">
        <v>74</v>
      </c>
      <c r="G64" s="127">
        <v>0.372</v>
      </c>
      <c r="H64" s="302">
        <v>2669</v>
      </c>
      <c r="I64" s="815" t="s">
        <v>4</v>
      </c>
      <c r="J64" s="303">
        <v>3513</v>
      </c>
      <c r="K64" s="303">
        <f>ROUND(+J64*1.26,0)</f>
        <v>4426</v>
      </c>
      <c r="L64" s="303">
        <f>+J64*1.8</f>
        <v>6323.4000000000005</v>
      </c>
      <c r="M64" s="303">
        <v>4616</v>
      </c>
      <c r="N64" s="303">
        <f t="shared" si="19"/>
        <v>3267</v>
      </c>
      <c r="O64" s="266" t="s">
        <v>4</v>
      </c>
      <c r="P64" s="20"/>
      <c r="Q64" s="75"/>
      <c r="R64" s="75"/>
      <c r="S64" s="75"/>
      <c r="T64" s="75"/>
      <c r="U64" s="75"/>
      <c r="V64" s="75"/>
      <c r="W64" s="75"/>
      <c r="X64" s="75"/>
      <c r="Y64" s="75"/>
      <c r="Z64" s="75"/>
    </row>
    <row r="65" spans="1:26" ht="16.5" x14ac:dyDescent="0.25">
      <c r="A65" s="20"/>
      <c r="B65" s="1170"/>
      <c r="C65" s="1182"/>
      <c r="D65" s="113" t="s">
        <v>122</v>
      </c>
      <c r="E65" s="135" t="s">
        <v>199</v>
      </c>
      <c r="F65" s="123" t="s">
        <v>75</v>
      </c>
      <c r="G65" s="711">
        <v>0.372</v>
      </c>
      <c r="H65" s="307">
        <f t="shared" ref="H65:K65" si="42">ROUND(H64/2*1.1,0)</f>
        <v>1468</v>
      </c>
      <c r="I65" s="817" t="s">
        <v>4</v>
      </c>
      <c r="J65" s="306">
        <f t="shared" si="42"/>
        <v>1932</v>
      </c>
      <c r="K65" s="306">
        <f t="shared" si="42"/>
        <v>2434</v>
      </c>
      <c r="L65" s="306">
        <f t="shared" ref="L65:M65" si="43">ROUND(L64/2*1.1,0)</f>
        <v>3478</v>
      </c>
      <c r="M65" s="306">
        <f t="shared" si="43"/>
        <v>2539</v>
      </c>
      <c r="N65" s="306">
        <f t="shared" si="19"/>
        <v>1797</v>
      </c>
      <c r="O65" s="266" t="s">
        <v>4</v>
      </c>
      <c r="P65" s="20"/>
      <c r="Q65" s="75"/>
      <c r="R65" s="75"/>
      <c r="S65" s="75"/>
      <c r="T65" s="75"/>
      <c r="U65" s="75"/>
      <c r="V65" s="75"/>
      <c r="W65" s="75"/>
      <c r="X65" s="75"/>
      <c r="Y65" s="75"/>
      <c r="Z65" s="75"/>
    </row>
    <row r="66" spans="1:26" x14ac:dyDescent="0.25">
      <c r="A66" s="20"/>
      <c r="B66" s="1169">
        <v>28</v>
      </c>
      <c r="C66" s="1183" t="s">
        <v>443</v>
      </c>
      <c r="D66" s="147" t="s">
        <v>73</v>
      </c>
      <c r="E66" s="148" t="s">
        <v>368</v>
      </c>
      <c r="F66" s="143" t="s">
        <v>74</v>
      </c>
      <c r="G66" s="144">
        <v>0.38700000000000001</v>
      </c>
      <c r="H66" s="302">
        <v>2801</v>
      </c>
      <c r="I66" s="815" t="s">
        <v>4</v>
      </c>
      <c r="J66" s="303">
        <v>3864</v>
      </c>
      <c r="K66" s="303">
        <f>ROUND(+J66*1.26,0)</f>
        <v>4869</v>
      </c>
      <c r="L66" s="303">
        <f>+J66*1.8</f>
        <v>6955.2</v>
      </c>
      <c r="M66" s="303">
        <v>4846</v>
      </c>
      <c r="N66" s="303">
        <f t="shared" si="19"/>
        <v>3594</v>
      </c>
      <c r="O66" s="266" t="s">
        <v>4</v>
      </c>
      <c r="P66" s="20"/>
      <c r="Q66" s="75"/>
      <c r="R66" s="75"/>
      <c r="S66" s="75"/>
      <c r="T66" s="75"/>
      <c r="U66" s="75"/>
      <c r="V66" s="75"/>
      <c r="W66" s="75"/>
      <c r="X66" s="75"/>
      <c r="Y66" s="75"/>
      <c r="Z66" s="75"/>
    </row>
    <row r="67" spans="1:26" ht="16.5" x14ac:dyDescent="0.25">
      <c r="A67" s="20"/>
      <c r="B67" s="1170"/>
      <c r="C67" s="1183"/>
      <c r="D67" s="113" t="s">
        <v>122</v>
      </c>
      <c r="E67" s="129" t="s">
        <v>199</v>
      </c>
      <c r="F67" s="126" t="s">
        <v>75</v>
      </c>
      <c r="G67" s="127">
        <v>0.38700000000000001</v>
      </c>
      <c r="H67" s="307">
        <f t="shared" ref="H67:K67" si="44">ROUND(H66/2*1.1,0)</f>
        <v>1541</v>
      </c>
      <c r="I67" s="817" t="s">
        <v>4</v>
      </c>
      <c r="J67" s="306">
        <f t="shared" si="44"/>
        <v>2125</v>
      </c>
      <c r="K67" s="306">
        <f t="shared" si="44"/>
        <v>2678</v>
      </c>
      <c r="L67" s="306">
        <f t="shared" ref="L67:M67" si="45">ROUND(L66/2*1.1,0)</f>
        <v>3825</v>
      </c>
      <c r="M67" s="306">
        <f t="shared" si="45"/>
        <v>2665</v>
      </c>
      <c r="N67" s="306">
        <f t="shared" si="19"/>
        <v>1976</v>
      </c>
      <c r="O67" s="266" t="s">
        <v>4</v>
      </c>
      <c r="P67" s="20"/>
      <c r="Q67" s="75"/>
      <c r="R67" s="75"/>
      <c r="S67" s="75"/>
      <c r="T67" s="75"/>
      <c r="U67" s="75"/>
      <c r="V67" s="75"/>
      <c r="W67" s="75"/>
      <c r="X67" s="75"/>
      <c r="Y67" s="75"/>
      <c r="Z67" s="75"/>
    </row>
    <row r="68" spans="1:26" x14ac:dyDescent="0.25">
      <c r="A68" s="20"/>
      <c r="B68" s="1169">
        <v>29</v>
      </c>
      <c r="C68" s="1181" t="s">
        <v>444</v>
      </c>
      <c r="D68" s="132" t="s">
        <v>73</v>
      </c>
      <c r="E68" s="133" t="s">
        <v>368</v>
      </c>
      <c r="F68" s="145" t="s">
        <v>74</v>
      </c>
      <c r="G68" s="146">
        <v>0.42199999999999999</v>
      </c>
      <c r="H68" s="302">
        <v>2934</v>
      </c>
      <c r="I68" s="815" t="s">
        <v>4</v>
      </c>
      <c r="J68" s="303">
        <v>3864</v>
      </c>
      <c r="K68" s="303">
        <f>ROUND(+J68*1.26,0)</f>
        <v>4869</v>
      </c>
      <c r="L68" s="303">
        <f>+J68*1.8</f>
        <v>6955.2</v>
      </c>
      <c r="M68" s="303">
        <v>5077</v>
      </c>
      <c r="N68" s="303">
        <f t="shared" si="19"/>
        <v>3594</v>
      </c>
      <c r="O68" s="266" t="s">
        <v>4</v>
      </c>
      <c r="P68" s="20"/>
      <c r="Q68" s="75"/>
      <c r="R68" s="75"/>
      <c r="S68" s="75"/>
      <c r="T68" s="75"/>
      <c r="U68" s="75"/>
      <c r="V68" s="75"/>
      <c r="W68" s="75"/>
      <c r="X68" s="75"/>
      <c r="Y68" s="75"/>
      <c r="Z68" s="75"/>
    </row>
    <row r="69" spans="1:26" ht="16.5" x14ac:dyDescent="0.25">
      <c r="A69" s="20"/>
      <c r="B69" s="1170"/>
      <c r="C69" s="1182"/>
      <c r="D69" s="113" t="s">
        <v>122</v>
      </c>
      <c r="E69" s="135" t="s">
        <v>199</v>
      </c>
      <c r="F69" s="123" t="s">
        <v>75</v>
      </c>
      <c r="G69" s="711">
        <v>0.42199999999999999</v>
      </c>
      <c r="H69" s="304">
        <f t="shared" ref="H69:K69" si="46">ROUND(H68/2*1.1,0)</f>
        <v>1614</v>
      </c>
      <c r="I69" s="816" t="s">
        <v>4</v>
      </c>
      <c r="J69" s="310">
        <f t="shared" si="46"/>
        <v>2125</v>
      </c>
      <c r="K69" s="310">
        <f t="shared" si="46"/>
        <v>2678</v>
      </c>
      <c r="L69" s="310">
        <f t="shared" ref="L69:M69" si="47">ROUND(L68/2*1.1,0)</f>
        <v>3825</v>
      </c>
      <c r="M69" s="310">
        <f t="shared" si="47"/>
        <v>2792</v>
      </c>
      <c r="N69" s="310">
        <f t="shared" si="19"/>
        <v>1976</v>
      </c>
      <c r="O69" s="266" t="s">
        <v>4</v>
      </c>
      <c r="P69" s="20"/>
      <c r="Q69" s="75"/>
      <c r="R69" s="75"/>
      <c r="S69" s="75"/>
      <c r="T69" s="75"/>
      <c r="U69" s="75"/>
      <c r="V69" s="75"/>
      <c r="W69" s="75"/>
      <c r="X69" s="75"/>
      <c r="Y69" s="75"/>
      <c r="Z69" s="75"/>
    </row>
    <row r="70" spans="1:26" x14ac:dyDescent="0.25">
      <c r="A70" s="20"/>
      <c r="B70" s="1169">
        <v>30</v>
      </c>
      <c r="C70" s="1183" t="s">
        <v>445</v>
      </c>
      <c r="D70" s="124" t="s">
        <v>73</v>
      </c>
      <c r="E70" s="125" t="s">
        <v>368</v>
      </c>
      <c r="F70" s="126" t="s">
        <v>74</v>
      </c>
      <c r="G70" s="127">
        <v>0.437</v>
      </c>
      <c r="H70" s="302">
        <v>2934</v>
      </c>
      <c r="I70" s="815" t="s">
        <v>4</v>
      </c>
      <c r="J70" s="303">
        <f>J68</f>
        <v>3864</v>
      </c>
      <c r="K70" s="303">
        <f>ROUND(+J70*1.26,0)</f>
        <v>4869</v>
      </c>
      <c r="L70" s="303">
        <f>+J70*1.8</f>
        <v>6955.2</v>
      </c>
      <c r="M70" s="303">
        <v>5077</v>
      </c>
      <c r="N70" s="303">
        <f t="shared" si="19"/>
        <v>3594</v>
      </c>
      <c r="O70" s="266" t="s">
        <v>4</v>
      </c>
      <c r="P70" s="20"/>
      <c r="Q70" s="75"/>
      <c r="R70" s="75"/>
      <c r="S70" s="75"/>
      <c r="T70" s="75"/>
      <c r="U70" s="75"/>
      <c r="V70" s="75"/>
      <c r="W70" s="75"/>
      <c r="X70" s="75"/>
      <c r="Y70" s="75"/>
      <c r="Z70" s="75"/>
    </row>
    <row r="71" spans="1:26" ht="16.5" x14ac:dyDescent="0.25">
      <c r="A71" s="20"/>
      <c r="B71" s="1170"/>
      <c r="C71" s="1183"/>
      <c r="D71" s="113" t="s">
        <v>122</v>
      </c>
      <c r="E71" s="135" t="s">
        <v>199</v>
      </c>
      <c r="F71" s="123" t="s">
        <v>75</v>
      </c>
      <c r="G71" s="711">
        <v>0.437</v>
      </c>
      <c r="H71" s="304">
        <f t="shared" ref="H71:K71" si="48">ROUND(H70/2*1.1,0)</f>
        <v>1614</v>
      </c>
      <c r="I71" s="816" t="s">
        <v>4</v>
      </c>
      <c r="J71" s="310">
        <f t="shared" si="48"/>
        <v>2125</v>
      </c>
      <c r="K71" s="310">
        <f t="shared" si="48"/>
        <v>2678</v>
      </c>
      <c r="L71" s="310">
        <f t="shared" ref="L71:M71" si="49">ROUND(L70/2*1.1,0)</f>
        <v>3825</v>
      </c>
      <c r="M71" s="310">
        <f t="shared" si="49"/>
        <v>2792</v>
      </c>
      <c r="N71" s="310">
        <f t="shared" si="19"/>
        <v>1976</v>
      </c>
      <c r="O71" s="266" t="s">
        <v>4</v>
      </c>
      <c r="P71" s="20"/>
      <c r="Q71" s="75"/>
      <c r="R71" s="75"/>
      <c r="S71" s="75"/>
      <c r="T71" s="75"/>
      <c r="U71" s="75"/>
      <c r="V71" s="75"/>
      <c r="W71" s="75"/>
      <c r="X71" s="75"/>
      <c r="Y71" s="75"/>
      <c r="Z71" s="75"/>
    </row>
    <row r="72" spans="1:26" x14ac:dyDescent="0.25">
      <c r="A72" s="20"/>
      <c r="B72" s="1169">
        <v>31</v>
      </c>
      <c r="C72" s="1181" t="s">
        <v>446</v>
      </c>
      <c r="D72" s="147" t="s">
        <v>73</v>
      </c>
      <c r="E72" s="148" t="s">
        <v>368</v>
      </c>
      <c r="F72" s="138" t="s">
        <v>74</v>
      </c>
      <c r="G72" s="139">
        <v>0.27200000000000002</v>
      </c>
      <c r="H72" s="302">
        <v>2001</v>
      </c>
      <c r="I72" s="815" t="s">
        <v>4</v>
      </c>
      <c r="J72" s="303">
        <v>2633</v>
      </c>
      <c r="K72" s="303">
        <f>ROUND(+J72*1.26,0)</f>
        <v>3318</v>
      </c>
      <c r="L72" s="303">
        <f>+J72*1.8</f>
        <v>4739.4000000000005</v>
      </c>
      <c r="M72" s="303">
        <v>3461</v>
      </c>
      <c r="N72" s="303">
        <f t="shared" si="19"/>
        <v>2449</v>
      </c>
      <c r="O72" s="266" t="s">
        <v>4</v>
      </c>
      <c r="P72" s="20"/>
      <c r="Q72" s="75"/>
      <c r="R72" s="75"/>
      <c r="S72" s="75"/>
      <c r="T72" s="75"/>
      <c r="U72" s="75"/>
      <c r="V72" s="75"/>
      <c r="W72" s="75"/>
      <c r="X72" s="75"/>
      <c r="Y72" s="75"/>
      <c r="Z72" s="75"/>
    </row>
    <row r="73" spans="1:26" ht="16.5" x14ac:dyDescent="0.25">
      <c r="A73" s="20"/>
      <c r="B73" s="1170"/>
      <c r="C73" s="1182"/>
      <c r="D73" s="113" t="s">
        <v>122</v>
      </c>
      <c r="E73" s="129" t="s">
        <v>199</v>
      </c>
      <c r="F73" s="111" t="s">
        <v>75</v>
      </c>
      <c r="G73" s="131">
        <v>0.27200000000000002</v>
      </c>
      <c r="H73" s="304">
        <f t="shared" ref="H73:K73" si="50">ROUND(H72/2*1.1,0)</f>
        <v>1101</v>
      </c>
      <c r="I73" s="816" t="s">
        <v>4</v>
      </c>
      <c r="J73" s="310">
        <f t="shared" si="50"/>
        <v>1448</v>
      </c>
      <c r="K73" s="310">
        <f t="shared" si="50"/>
        <v>1825</v>
      </c>
      <c r="L73" s="310">
        <f t="shared" ref="L73:M73" si="51">ROUND(L72/2*1.1,0)</f>
        <v>2607</v>
      </c>
      <c r="M73" s="310">
        <f t="shared" si="51"/>
        <v>1904</v>
      </c>
      <c r="N73" s="310">
        <f t="shared" si="19"/>
        <v>1347</v>
      </c>
      <c r="O73" s="266" t="s">
        <v>4</v>
      </c>
      <c r="P73" s="20"/>
      <c r="Q73" s="75"/>
      <c r="R73" s="75"/>
      <c r="S73" s="75"/>
      <c r="T73" s="75"/>
      <c r="U73" s="75"/>
      <c r="V73" s="75"/>
      <c r="W73" s="75"/>
      <c r="X73" s="75"/>
      <c r="Y73" s="75"/>
      <c r="Z73" s="75"/>
    </row>
    <row r="74" spans="1:26" x14ac:dyDescent="0.25">
      <c r="A74" s="20"/>
      <c r="B74" s="1169">
        <v>32</v>
      </c>
      <c r="C74" s="1183" t="s">
        <v>447</v>
      </c>
      <c r="D74" s="132" t="s">
        <v>73</v>
      </c>
      <c r="E74" s="133" t="s">
        <v>368</v>
      </c>
      <c r="F74" s="117" t="s">
        <v>74</v>
      </c>
      <c r="G74" s="134">
        <v>0.28699999999999998</v>
      </c>
      <c r="H74" s="302">
        <f>H72</f>
        <v>2001</v>
      </c>
      <c r="I74" s="815" t="s">
        <v>4</v>
      </c>
      <c r="J74" s="303">
        <v>2633</v>
      </c>
      <c r="K74" s="303">
        <f>ROUND(+J74*1.26,0)</f>
        <v>3318</v>
      </c>
      <c r="L74" s="303">
        <f>+J74*1.8</f>
        <v>4739.4000000000005</v>
      </c>
      <c r="M74" s="303">
        <v>3461</v>
      </c>
      <c r="N74" s="303">
        <f t="shared" ref="N74:N90" si="52">ROUND(J74*0.93,0)</f>
        <v>2449</v>
      </c>
      <c r="O74" s="266" t="s">
        <v>4</v>
      </c>
      <c r="P74" s="20"/>
      <c r="Q74" s="75"/>
      <c r="R74" s="75"/>
      <c r="S74" s="75"/>
      <c r="T74" s="75"/>
      <c r="U74" s="75"/>
      <c r="V74" s="75"/>
      <c r="W74" s="75"/>
      <c r="X74" s="75"/>
      <c r="Y74" s="75"/>
      <c r="Z74" s="75"/>
    </row>
    <row r="75" spans="1:26" ht="16.5" x14ac:dyDescent="0.25">
      <c r="A75" s="20"/>
      <c r="B75" s="1170"/>
      <c r="C75" s="1183"/>
      <c r="D75" s="113" t="s">
        <v>122</v>
      </c>
      <c r="E75" s="135" t="s">
        <v>199</v>
      </c>
      <c r="F75" s="709" t="s">
        <v>75</v>
      </c>
      <c r="G75" s="130">
        <v>0.28699999999999998</v>
      </c>
      <c r="H75" s="304">
        <f t="shared" ref="H75:K75" si="53">ROUND(H74/2*1.1,0)</f>
        <v>1101</v>
      </c>
      <c r="I75" s="816" t="s">
        <v>4</v>
      </c>
      <c r="J75" s="310">
        <f t="shared" si="53"/>
        <v>1448</v>
      </c>
      <c r="K75" s="310">
        <f t="shared" si="53"/>
        <v>1825</v>
      </c>
      <c r="L75" s="310">
        <f t="shared" ref="L75:M75" si="54">ROUND(L74/2*1.1,0)</f>
        <v>2607</v>
      </c>
      <c r="M75" s="310">
        <f t="shared" si="54"/>
        <v>1904</v>
      </c>
      <c r="N75" s="310">
        <f t="shared" si="52"/>
        <v>1347</v>
      </c>
      <c r="O75" s="266" t="s">
        <v>4</v>
      </c>
      <c r="P75" s="20"/>
      <c r="Q75" s="75"/>
      <c r="R75" s="75"/>
      <c r="S75" s="75"/>
      <c r="T75" s="75"/>
      <c r="U75" s="75"/>
      <c r="V75" s="75"/>
      <c r="W75" s="75"/>
      <c r="X75" s="75"/>
      <c r="Y75" s="75"/>
      <c r="Z75" s="75"/>
    </row>
    <row r="76" spans="1:26" x14ac:dyDescent="0.25">
      <c r="A76" s="20"/>
      <c r="B76" s="1169">
        <v>33</v>
      </c>
      <c r="C76" s="1181" t="s">
        <v>448</v>
      </c>
      <c r="D76" s="124" t="s">
        <v>73</v>
      </c>
      <c r="E76" s="125" t="s">
        <v>368</v>
      </c>
      <c r="F76" s="111" t="s">
        <v>74</v>
      </c>
      <c r="G76" s="131">
        <v>0.32500000000000001</v>
      </c>
      <c r="H76" s="302">
        <v>2402</v>
      </c>
      <c r="I76" s="815" t="s">
        <v>4</v>
      </c>
      <c r="J76" s="303">
        <v>3160</v>
      </c>
      <c r="K76" s="303">
        <f>ROUND(+J76*1.26,0)</f>
        <v>3982</v>
      </c>
      <c r="L76" s="303">
        <f>+J76*1.8</f>
        <v>5688</v>
      </c>
      <c r="M76" s="303">
        <v>4154</v>
      </c>
      <c r="N76" s="303">
        <f t="shared" si="52"/>
        <v>2939</v>
      </c>
      <c r="O76" s="266" t="s">
        <v>4</v>
      </c>
      <c r="P76" s="20"/>
      <c r="Q76" s="75"/>
      <c r="R76" s="75"/>
      <c r="S76" s="75"/>
      <c r="T76" s="75"/>
      <c r="U76" s="75"/>
      <c r="V76" s="75"/>
      <c r="W76" s="75"/>
      <c r="X76" s="75"/>
      <c r="Y76" s="75"/>
      <c r="Z76" s="75"/>
    </row>
    <row r="77" spans="1:26" ht="16.5" x14ac:dyDescent="0.25">
      <c r="A77" s="20"/>
      <c r="B77" s="1170"/>
      <c r="C77" s="1182"/>
      <c r="D77" s="113" t="s">
        <v>122</v>
      </c>
      <c r="E77" s="135" t="s">
        <v>199</v>
      </c>
      <c r="F77" s="709" t="s">
        <v>75</v>
      </c>
      <c r="G77" s="130">
        <v>0.32500000000000001</v>
      </c>
      <c r="H77" s="307">
        <f t="shared" ref="H77:K77" si="55">ROUND(H76/2*1.1,0)</f>
        <v>1321</v>
      </c>
      <c r="I77" s="817" t="s">
        <v>4</v>
      </c>
      <c r="J77" s="306">
        <f t="shared" si="55"/>
        <v>1738</v>
      </c>
      <c r="K77" s="306">
        <f t="shared" si="55"/>
        <v>2190</v>
      </c>
      <c r="L77" s="306">
        <f t="shared" ref="L77:M77" si="56">ROUND(L76/2*1.1,0)</f>
        <v>3128</v>
      </c>
      <c r="M77" s="306">
        <f t="shared" si="56"/>
        <v>2285</v>
      </c>
      <c r="N77" s="306">
        <f t="shared" si="52"/>
        <v>1616</v>
      </c>
      <c r="O77" s="266" t="s">
        <v>4</v>
      </c>
      <c r="P77" s="20"/>
      <c r="Q77" s="75"/>
      <c r="R77" s="75"/>
      <c r="S77" s="75"/>
      <c r="T77" s="75"/>
      <c r="U77" s="75"/>
      <c r="V77" s="75"/>
      <c r="W77" s="75"/>
      <c r="X77" s="75"/>
      <c r="Y77" s="75"/>
      <c r="Z77" s="75"/>
    </row>
    <row r="78" spans="1:26" x14ac:dyDescent="0.25">
      <c r="A78" s="20"/>
      <c r="B78" s="1169">
        <v>34</v>
      </c>
      <c r="C78" s="1183" t="s">
        <v>449</v>
      </c>
      <c r="D78" s="124" t="s">
        <v>73</v>
      </c>
      <c r="E78" s="125" t="s">
        <v>368</v>
      </c>
      <c r="F78" s="111" t="s">
        <v>74</v>
      </c>
      <c r="G78" s="131">
        <v>0.33700000000000002</v>
      </c>
      <c r="H78" s="302">
        <v>2403</v>
      </c>
      <c r="I78" s="815" t="s">
        <v>4</v>
      </c>
      <c r="J78" s="303">
        <f>2*1580</f>
        <v>3160</v>
      </c>
      <c r="K78" s="303">
        <f>ROUND(+J78*1.26,0)</f>
        <v>3982</v>
      </c>
      <c r="L78" s="303">
        <f>+J78*1.8</f>
        <v>5688</v>
      </c>
      <c r="M78" s="303">
        <v>4154</v>
      </c>
      <c r="N78" s="303">
        <f t="shared" si="52"/>
        <v>2939</v>
      </c>
      <c r="O78" s="266" t="s">
        <v>4</v>
      </c>
      <c r="P78" s="20"/>
      <c r="Q78" s="75"/>
      <c r="R78" s="75"/>
      <c r="S78" s="75"/>
      <c r="T78" s="75"/>
      <c r="U78" s="75"/>
      <c r="V78" s="75"/>
      <c r="W78" s="75"/>
      <c r="X78" s="75"/>
      <c r="Y78" s="75"/>
      <c r="Z78" s="75"/>
    </row>
    <row r="79" spans="1:26" ht="16.5" x14ac:dyDescent="0.25">
      <c r="A79" s="20"/>
      <c r="B79" s="1170"/>
      <c r="C79" s="1183"/>
      <c r="D79" s="113" t="s">
        <v>122</v>
      </c>
      <c r="E79" s="135" t="s">
        <v>199</v>
      </c>
      <c r="F79" s="709" t="s">
        <v>75</v>
      </c>
      <c r="G79" s="130">
        <v>0.33700000000000002</v>
      </c>
      <c r="H79" s="307">
        <f t="shared" ref="H79:K79" si="57">ROUND(H78/2*1.1,0)</f>
        <v>1322</v>
      </c>
      <c r="I79" s="817" t="s">
        <v>4</v>
      </c>
      <c r="J79" s="306">
        <f t="shared" si="57"/>
        <v>1738</v>
      </c>
      <c r="K79" s="306">
        <f t="shared" si="57"/>
        <v>2190</v>
      </c>
      <c r="L79" s="306">
        <f t="shared" ref="L79:M79" si="58">ROUND(L78/2*1.1,0)</f>
        <v>3128</v>
      </c>
      <c r="M79" s="306">
        <f t="shared" si="58"/>
        <v>2285</v>
      </c>
      <c r="N79" s="306">
        <f t="shared" si="52"/>
        <v>1616</v>
      </c>
      <c r="O79" s="266" t="s">
        <v>4</v>
      </c>
      <c r="P79" s="20"/>
      <c r="Q79" s="75"/>
      <c r="R79" s="75"/>
      <c r="S79" s="75"/>
      <c r="T79" s="75"/>
      <c r="U79" s="75"/>
      <c r="V79" s="75"/>
      <c r="W79" s="75"/>
      <c r="X79" s="75"/>
      <c r="Y79" s="75"/>
      <c r="Z79" s="75"/>
    </row>
    <row r="80" spans="1:26" ht="15.75" thickBot="1" x14ac:dyDescent="0.3">
      <c r="A80" s="20"/>
      <c r="B80" s="1169">
        <v>35</v>
      </c>
      <c r="C80" s="1184" t="s">
        <v>450</v>
      </c>
      <c r="D80" s="124" t="s">
        <v>73</v>
      </c>
      <c r="E80" s="125" t="s">
        <v>368</v>
      </c>
      <c r="F80" s="111" t="s">
        <v>74</v>
      </c>
      <c r="G80" s="131">
        <v>0.372</v>
      </c>
      <c r="H80" s="302">
        <v>2669</v>
      </c>
      <c r="I80" s="815" t="s">
        <v>4</v>
      </c>
      <c r="J80" s="303">
        <v>3513</v>
      </c>
      <c r="K80" s="303">
        <f>ROUND(+J80*1.26,0)</f>
        <v>4426</v>
      </c>
      <c r="L80" s="303">
        <f>+J80*1.8</f>
        <v>6323.4000000000005</v>
      </c>
      <c r="M80" s="303">
        <v>4616</v>
      </c>
      <c r="N80" s="303">
        <f t="shared" si="52"/>
        <v>3267</v>
      </c>
      <c r="O80" s="266" t="s">
        <v>4</v>
      </c>
      <c r="P80" s="20"/>
      <c r="Q80" s="75"/>
      <c r="R80" s="75"/>
      <c r="S80" s="75"/>
      <c r="T80" s="75"/>
      <c r="U80" s="75"/>
      <c r="V80" s="75"/>
      <c r="W80" s="75"/>
      <c r="X80" s="75"/>
      <c r="Y80" s="75"/>
      <c r="Z80" s="75"/>
    </row>
    <row r="81" spans="1:26" ht="16.5" x14ac:dyDescent="0.25">
      <c r="A81" s="20"/>
      <c r="B81" s="1170"/>
      <c r="C81" s="1185"/>
      <c r="D81" s="113" t="s">
        <v>122</v>
      </c>
      <c r="E81" s="135" t="s">
        <v>199</v>
      </c>
      <c r="F81" s="709" t="s">
        <v>75</v>
      </c>
      <c r="G81" s="130">
        <v>0.372</v>
      </c>
      <c r="H81" s="307">
        <f t="shared" ref="H81:K81" si="59">ROUND(H80/2*1.1,0)</f>
        <v>1468</v>
      </c>
      <c r="I81" s="817" t="s">
        <v>4</v>
      </c>
      <c r="J81" s="306">
        <f t="shared" si="59"/>
        <v>1932</v>
      </c>
      <c r="K81" s="306">
        <f t="shared" si="59"/>
        <v>2434</v>
      </c>
      <c r="L81" s="306">
        <f t="shared" ref="L81:M81" si="60">ROUND(L80/2*1.1,0)</f>
        <v>3478</v>
      </c>
      <c r="M81" s="306">
        <f t="shared" si="60"/>
        <v>2539</v>
      </c>
      <c r="N81" s="306">
        <f t="shared" si="52"/>
        <v>1797</v>
      </c>
      <c r="O81" s="266" t="s">
        <v>4</v>
      </c>
      <c r="P81" s="20"/>
      <c r="Q81" s="75"/>
      <c r="R81" s="75"/>
      <c r="S81" s="75"/>
      <c r="T81" s="75"/>
      <c r="U81" s="75"/>
      <c r="V81" s="75"/>
      <c r="W81" s="75"/>
      <c r="X81" s="75"/>
      <c r="Y81" s="75"/>
      <c r="Z81" s="75"/>
    </row>
    <row r="82" spans="1:26" ht="15.75" thickBot="1" x14ac:dyDescent="0.3">
      <c r="A82" s="105"/>
      <c r="B82" s="1169">
        <v>36</v>
      </c>
      <c r="C82" s="1174" t="s">
        <v>451</v>
      </c>
      <c r="D82" s="124" t="s">
        <v>73</v>
      </c>
      <c r="E82" s="125" t="s">
        <v>368</v>
      </c>
      <c r="F82" s="111" t="s">
        <v>74</v>
      </c>
      <c r="G82" s="131">
        <v>0.38700000000000001</v>
      </c>
      <c r="H82" s="302">
        <f>H66</f>
        <v>2801</v>
      </c>
      <c r="I82" s="815" t="s">
        <v>4</v>
      </c>
      <c r="J82" s="303">
        <v>3686</v>
      </c>
      <c r="K82" s="303">
        <f>ROUND(+J82*1.26,0)</f>
        <v>4644</v>
      </c>
      <c r="L82" s="303">
        <f>+J82*1.8</f>
        <v>6634.8</v>
      </c>
      <c r="M82" s="303">
        <v>4846</v>
      </c>
      <c r="N82" s="303">
        <f t="shared" si="52"/>
        <v>3428</v>
      </c>
      <c r="O82" s="266" t="s">
        <v>4</v>
      </c>
      <c r="P82" s="20"/>
      <c r="Q82" s="75"/>
      <c r="R82" s="75"/>
      <c r="S82" s="75"/>
      <c r="T82" s="75"/>
      <c r="U82" s="75"/>
      <c r="V82" s="75"/>
      <c r="W82" s="75"/>
      <c r="X82" s="75"/>
      <c r="Y82" s="75"/>
      <c r="Z82" s="75"/>
    </row>
    <row r="83" spans="1:26" ht="16.5" x14ac:dyDescent="0.25">
      <c r="A83" s="105"/>
      <c r="B83" s="1170"/>
      <c r="C83" s="1180"/>
      <c r="D83" s="113" t="s">
        <v>122</v>
      </c>
      <c r="E83" s="135" t="s">
        <v>199</v>
      </c>
      <c r="F83" s="709" t="s">
        <v>75</v>
      </c>
      <c r="G83" s="130">
        <v>0.38700000000000001</v>
      </c>
      <c r="H83" s="307">
        <f t="shared" ref="H83:K83" si="61">ROUND(H82/2*1.1,0)</f>
        <v>1541</v>
      </c>
      <c r="I83" s="817" t="s">
        <v>4</v>
      </c>
      <c r="J83" s="306">
        <f t="shared" si="61"/>
        <v>2027</v>
      </c>
      <c r="K83" s="306">
        <f t="shared" si="61"/>
        <v>2554</v>
      </c>
      <c r="L83" s="306">
        <f t="shared" ref="L83:M83" si="62">ROUND(L82/2*1.1,0)</f>
        <v>3649</v>
      </c>
      <c r="M83" s="306">
        <f t="shared" si="62"/>
        <v>2665</v>
      </c>
      <c r="N83" s="306">
        <f t="shared" si="52"/>
        <v>1885</v>
      </c>
      <c r="O83" s="266" t="s">
        <v>4</v>
      </c>
      <c r="P83" s="20"/>
      <c r="Q83" s="75"/>
      <c r="R83" s="75"/>
      <c r="S83" s="75"/>
      <c r="T83" s="75"/>
      <c r="U83" s="75"/>
      <c r="V83" s="75"/>
      <c r="W83" s="75"/>
      <c r="X83" s="75"/>
      <c r="Y83" s="75"/>
      <c r="Z83" s="75"/>
    </row>
    <row r="84" spans="1:26" ht="15.75" thickBot="1" x14ac:dyDescent="0.3">
      <c r="A84" s="105"/>
      <c r="B84" s="1169">
        <v>37</v>
      </c>
      <c r="C84" s="1171" t="s">
        <v>452</v>
      </c>
      <c r="D84" s="140" t="s">
        <v>73</v>
      </c>
      <c r="E84" s="149" t="s">
        <v>368</v>
      </c>
      <c r="F84" s="111" t="s">
        <v>74</v>
      </c>
      <c r="G84" s="131">
        <v>0.42199999999999999</v>
      </c>
      <c r="H84" s="302">
        <v>2934</v>
      </c>
      <c r="I84" s="815" t="s">
        <v>4</v>
      </c>
      <c r="J84" s="303">
        <f>J68</f>
        <v>3864</v>
      </c>
      <c r="K84" s="303">
        <f>ROUND(+J84*1.26,0)</f>
        <v>4869</v>
      </c>
      <c r="L84" s="303">
        <f>+J84*1.8</f>
        <v>6955.2</v>
      </c>
      <c r="M84" s="303">
        <v>5077</v>
      </c>
      <c r="N84" s="303">
        <f t="shared" si="52"/>
        <v>3594</v>
      </c>
      <c r="O84" s="266" t="s">
        <v>4</v>
      </c>
      <c r="P84" s="20"/>
      <c r="Q84" s="75"/>
      <c r="R84" s="75"/>
      <c r="S84" s="75"/>
      <c r="T84" s="75"/>
      <c r="U84" s="75"/>
      <c r="V84" s="75"/>
      <c r="W84" s="75"/>
      <c r="X84" s="75"/>
      <c r="Y84" s="75"/>
      <c r="Z84" s="75"/>
    </row>
    <row r="85" spans="1:26" ht="16.5" x14ac:dyDescent="0.25">
      <c r="A85" s="105"/>
      <c r="B85" s="1170"/>
      <c r="C85" s="1172"/>
      <c r="D85" s="113" t="s">
        <v>122</v>
      </c>
      <c r="E85" s="150" t="s">
        <v>199</v>
      </c>
      <c r="F85" s="709" t="s">
        <v>75</v>
      </c>
      <c r="G85" s="130">
        <v>0.42199999999999999</v>
      </c>
      <c r="H85" s="304">
        <f t="shared" ref="H85:K85" si="63">ROUND(H84/2*1.1,0)</f>
        <v>1614</v>
      </c>
      <c r="I85" s="816" t="s">
        <v>4</v>
      </c>
      <c r="J85" s="310">
        <f t="shared" si="63"/>
        <v>2125</v>
      </c>
      <c r="K85" s="310">
        <f t="shared" si="63"/>
        <v>2678</v>
      </c>
      <c r="L85" s="310">
        <f t="shared" ref="L85:M85" si="64">ROUND(L84/2*1.1,0)</f>
        <v>3825</v>
      </c>
      <c r="M85" s="310">
        <f t="shared" si="64"/>
        <v>2792</v>
      </c>
      <c r="N85" s="310">
        <f t="shared" si="52"/>
        <v>1976</v>
      </c>
      <c r="O85" s="266" t="s">
        <v>4</v>
      </c>
      <c r="P85" s="20"/>
      <c r="Q85" s="75"/>
      <c r="R85" s="75"/>
      <c r="S85" s="75"/>
      <c r="T85" s="75"/>
      <c r="U85" s="75"/>
      <c r="V85" s="75"/>
      <c r="W85" s="75"/>
      <c r="X85" s="75"/>
      <c r="Y85" s="75"/>
      <c r="Z85" s="75"/>
    </row>
    <row r="86" spans="1:26" ht="15.75" thickBot="1" x14ac:dyDescent="0.3">
      <c r="A86" s="105"/>
      <c r="B86" s="1169">
        <v>38</v>
      </c>
      <c r="C86" s="1174" t="s">
        <v>453</v>
      </c>
      <c r="D86" s="140" t="s">
        <v>73</v>
      </c>
      <c r="E86" s="149" t="s">
        <v>368</v>
      </c>
      <c r="F86" s="111" t="s">
        <v>74</v>
      </c>
      <c r="G86" s="131">
        <v>0.437</v>
      </c>
      <c r="H86" s="302">
        <f>H84</f>
        <v>2934</v>
      </c>
      <c r="I86" s="815" t="s">
        <v>4</v>
      </c>
      <c r="J86" s="303">
        <f>J84</f>
        <v>3864</v>
      </c>
      <c r="K86" s="303">
        <f>ROUND(+J86*1.26,0)</f>
        <v>4869</v>
      </c>
      <c r="L86" s="303">
        <f>+J86*1.8</f>
        <v>6955.2</v>
      </c>
      <c r="M86" s="303">
        <v>5077</v>
      </c>
      <c r="N86" s="303">
        <f t="shared" si="52"/>
        <v>3594</v>
      </c>
      <c r="O86" s="266" t="s">
        <v>4</v>
      </c>
      <c r="P86" s="20"/>
      <c r="Q86" s="75"/>
      <c r="R86" s="75"/>
      <c r="S86" s="75"/>
      <c r="T86" s="75"/>
      <c r="U86" s="75"/>
      <c r="V86" s="75"/>
      <c r="W86" s="75"/>
      <c r="X86" s="75"/>
      <c r="Y86" s="75"/>
      <c r="Z86" s="75"/>
    </row>
    <row r="87" spans="1:26" ht="16.5" x14ac:dyDescent="0.25">
      <c r="A87" s="105"/>
      <c r="B87" s="1170"/>
      <c r="C87" s="1180"/>
      <c r="D87" s="113" t="s">
        <v>122</v>
      </c>
      <c r="E87" s="114" t="s">
        <v>199</v>
      </c>
      <c r="F87" s="709" t="s">
        <v>75</v>
      </c>
      <c r="G87" s="130">
        <v>0.437</v>
      </c>
      <c r="H87" s="304">
        <f t="shared" ref="H87:K87" si="65">ROUND(H86/2*1.1,0)</f>
        <v>1614</v>
      </c>
      <c r="I87" s="816" t="s">
        <v>4</v>
      </c>
      <c r="J87" s="310">
        <f t="shared" si="65"/>
        <v>2125</v>
      </c>
      <c r="K87" s="310">
        <f t="shared" si="65"/>
        <v>2678</v>
      </c>
      <c r="L87" s="310">
        <f t="shared" ref="L87:M87" si="66">ROUND(L86/2*1.1,0)</f>
        <v>3825</v>
      </c>
      <c r="M87" s="310">
        <f t="shared" si="66"/>
        <v>2792</v>
      </c>
      <c r="N87" s="310">
        <f t="shared" si="52"/>
        <v>1976</v>
      </c>
      <c r="O87" s="266" t="s">
        <v>4</v>
      </c>
      <c r="P87" s="20"/>
      <c r="Q87" s="75"/>
      <c r="R87" s="75"/>
      <c r="S87" s="75"/>
      <c r="T87" s="75"/>
      <c r="U87" s="75"/>
      <c r="V87" s="75"/>
      <c r="W87" s="75"/>
      <c r="X87" s="75"/>
      <c r="Y87" s="75"/>
      <c r="Z87" s="75"/>
    </row>
    <row r="88" spans="1:26" ht="15.75" thickBot="1" x14ac:dyDescent="0.3">
      <c r="A88" s="105"/>
      <c r="B88" s="1169">
        <v>39</v>
      </c>
      <c r="C88" s="1171" t="s">
        <v>454</v>
      </c>
      <c r="D88" s="142" t="s">
        <v>73</v>
      </c>
      <c r="E88" s="110" t="s">
        <v>368</v>
      </c>
      <c r="F88" s="138" t="s">
        <v>74</v>
      </c>
      <c r="G88" s="139">
        <v>0.47199999999999998</v>
      </c>
      <c r="H88" s="302">
        <f>H90</f>
        <v>4428</v>
      </c>
      <c r="I88" s="815" t="s">
        <v>4</v>
      </c>
      <c r="J88" s="303">
        <v>5092</v>
      </c>
      <c r="K88" s="303">
        <f>ROUND(+J88*1.26,0)</f>
        <v>6416</v>
      </c>
      <c r="L88" s="303">
        <f>+J88*1.8</f>
        <v>9165.6</v>
      </c>
      <c r="M88" s="303">
        <f>M90</f>
        <v>3346</v>
      </c>
      <c r="N88" s="303">
        <f t="shared" si="52"/>
        <v>4736</v>
      </c>
      <c r="O88" s="266" t="s">
        <v>4</v>
      </c>
      <c r="P88" s="20"/>
      <c r="Q88" s="75"/>
      <c r="R88" s="75"/>
      <c r="S88" s="75"/>
      <c r="T88" s="75"/>
      <c r="U88" s="75"/>
      <c r="V88" s="75"/>
      <c r="W88" s="75"/>
      <c r="X88" s="75"/>
      <c r="Y88" s="75"/>
      <c r="Z88" s="75"/>
    </row>
    <row r="89" spans="1:26" ht="16.5" x14ac:dyDescent="0.25">
      <c r="A89" s="105"/>
      <c r="B89" s="1170"/>
      <c r="C89" s="1172"/>
      <c r="D89" s="113" t="s">
        <v>122</v>
      </c>
      <c r="E89" s="141" t="s">
        <v>199</v>
      </c>
      <c r="F89" s="111" t="s">
        <v>75</v>
      </c>
      <c r="G89" s="131">
        <v>0.47199999999999998</v>
      </c>
      <c r="H89" s="304">
        <f t="shared" ref="H89:K89" si="67">ROUND(H88/2*1.1,0)</f>
        <v>2435</v>
      </c>
      <c r="I89" s="816" t="s">
        <v>4</v>
      </c>
      <c r="J89" s="310">
        <f t="shared" si="67"/>
        <v>2801</v>
      </c>
      <c r="K89" s="310">
        <f t="shared" si="67"/>
        <v>3529</v>
      </c>
      <c r="L89" s="310">
        <f t="shared" ref="L89:M89" si="68">ROUND(L88/2*1.1,0)</f>
        <v>5041</v>
      </c>
      <c r="M89" s="310">
        <f t="shared" si="68"/>
        <v>1840</v>
      </c>
      <c r="N89" s="310">
        <f t="shared" si="52"/>
        <v>2605</v>
      </c>
      <c r="O89" s="266" t="s">
        <v>4</v>
      </c>
      <c r="P89" s="20"/>
      <c r="Q89" s="75"/>
      <c r="R89" s="75"/>
      <c r="S89" s="75"/>
      <c r="T89" s="75"/>
      <c r="U89" s="75"/>
      <c r="V89" s="75"/>
      <c r="W89" s="75"/>
      <c r="X89" s="75"/>
      <c r="Y89" s="75"/>
      <c r="Z89" s="75"/>
    </row>
    <row r="90" spans="1:26" ht="15.75" thickBot="1" x14ac:dyDescent="0.3">
      <c r="A90" s="105"/>
      <c r="B90" s="1169">
        <v>40</v>
      </c>
      <c r="C90" s="1174" t="s">
        <v>455</v>
      </c>
      <c r="D90" s="136" t="s">
        <v>73</v>
      </c>
      <c r="E90" s="110" t="s">
        <v>368</v>
      </c>
      <c r="F90" s="709" t="s">
        <v>74</v>
      </c>
      <c r="G90" s="130">
        <v>0.48699999999999999</v>
      </c>
      <c r="H90" s="302">
        <v>4428</v>
      </c>
      <c r="I90" s="815" t="s">
        <v>4</v>
      </c>
      <c r="J90" s="303">
        <f>J88</f>
        <v>5092</v>
      </c>
      <c r="K90" s="303">
        <f>ROUND(+J90*1.26,0)</f>
        <v>6416</v>
      </c>
      <c r="L90" s="303">
        <f>+J90*1.8</f>
        <v>9165.6</v>
      </c>
      <c r="M90" s="303">
        <v>3346</v>
      </c>
      <c r="N90" s="303">
        <f t="shared" si="52"/>
        <v>4736</v>
      </c>
      <c r="O90" s="266" t="s">
        <v>4</v>
      </c>
      <c r="P90" s="20"/>
      <c r="Q90" s="75"/>
      <c r="R90" s="75"/>
      <c r="S90" s="75"/>
      <c r="T90" s="75"/>
      <c r="U90" s="75"/>
      <c r="V90" s="75"/>
      <c r="W90" s="75"/>
      <c r="X90" s="75"/>
      <c r="Y90" s="75"/>
      <c r="Z90" s="75"/>
    </row>
    <row r="91" spans="1:26" ht="17.25" thickBot="1" x14ac:dyDescent="0.3">
      <c r="A91" s="105"/>
      <c r="B91" s="1173"/>
      <c r="C91" s="1175"/>
      <c r="D91" s="151" t="s">
        <v>122</v>
      </c>
      <c r="E91" s="261" t="s">
        <v>199</v>
      </c>
      <c r="F91" s="262" t="s">
        <v>75</v>
      </c>
      <c r="G91" s="263">
        <v>0.48699999999999999</v>
      </c>
      <c r="H91" s="311">
        <f t="shared" ref="H91:K91" si="69">ROUND(H90/2*1.1,0)</f>
        <v>2435</v>
      </c>
      <c r="I91" s="821" t="s">
        <v>4</v>
      </c>
      <c r="J91" s="312">
        <f t="shared" si="69"/>
        <v>2801</v>
      </c>
      <c r="K91" s="312">
        <f t="shared" si="69"/>
        <v>3529</v>
      </c>
      <c r="L91" s="312">
        <f t="shared" ref="L91:M91" si="70">ROUND(L90/2*1.1,0)</f>
        <v>5041</v>
      </c>
      <c r="M91" s="312">
        <f t="shared" si="70"/>
        <v>1840</v>
      </c>
      <c r="N91" s="312">
        <f>ROUND(J91*0.93,0)</f>
        <v>2605</v>
      </c>
      <c r="O91" s="267" t="s">
        <v>4</v>
      </c>
      <c r="P91" s="20"/>
      <c r="Q91" s="75"/>
      <c r="R91" s="75"/>
      <c r="S91" s="75"/>
      <c r="T91" s="75"/>
      <c r="U91" s="75"/>
      <c r="V91" s="75"/>
      <c r="W91" s="75"/>
      <c r="X91" s="75"/>
      <c r="Y91" s="75"/>
      <c r="Z91" s="75"/>
    </row>
    <row r="92" spans="1:26" ht="14.45" customHeight="1" x14ac:dyDescent="0.25">
      <c r="A92" s="1168" t="s">
        <v>148</v>
      </c>
      <c r="B92" s="1168"/>
      <c r="C92" s="1168"/>
      <c r="D92" s="1168"/>
      <c r="E92" s="1168"/>
      <c r="F92" s="1168"/>
      <c r="G92" s="1168"/>
      <c r="H92" s="1168"/>
      <c r="I92" s="1168"/>
      <c r="J92" s="1168"/>
      <c r="K92" s="1168"/>
      <c r="L92" s="1168"/>
      <c r="M92" s="1168"/>
      <c r="N92" s="1168"/>
      <c r="O92" s="1168"/>
      <c r="P92" s="76"/>
      <c r="Q92" s="75"/>
      <c r="R92" s="75"/>
      <c r="S92" s="75"/>
      <c r="T92" s="75"/>
      <c r="U92" s="75"/>
      <c r="V92" s="75"/>
    </row>
    <row r="93" spans="1:26" ht="14.45" customHeight="1" x14ac:dyDescent="0.25">
      <c r="A93" s="485" t="s">
        <v>745</v>
      </c>
      <c r="B93" s="370"/>
      <c r="C93" s="371"/>
      <c r="D93"/>
      <c r="E93" s="372"/>
      <c r="F93"/>
      <c r="G93" s="484"/>
      <c r="H93" s="580">
        <v>82</v>
      </c>
      <c r="I93" s="580"/>
      <c r="J93" s="581"/>
      <c r="K93" s="581"/>
      <c r="L93" s="581"/>
      <c r="M93" s="581"/>
      <c r="N93" s="581"/>
      <c r="O93" s="581"/>
      <c r="P93" s="76"/>
      <c r="Q93" s="75"/>
      <c r="R93" s="75"/>
      <c r="S93" s="75"/>
      <c r="T93" s="75"/>
      <c r="U93" s="75"/>
      <c r="V93" s="75"/>
    </row>
    <row r="94" spans="1:26" ht="14.45" customHeight="1" x14ac:dyDescent="0.25">
      <c r="A94" s="797" t="s">
        <v>821</v>
      </c>
      <c r="B94" s="797"/>
      <c r="C94" s="797"/>
      <c r="D94" s="797"/>
      <c r="E94" s="797"/>
      <c r="F94" s="797"/>
      <c r="G94" s="797"/>
      <c r="H94" s="797"/>
      <c r="I94" s="797"/>
      <c r="J94" s="797"/>
      <c r="K94" s="797"/>
      <c r="L94" s="797"/>
      <c r="M94" s="581"/>
      <c r="N94" s="581"/>
      <c r="O94" s="581"/>
      <c r="P94" s="76"/>
      <c r="Q94" s="75"/>
      <c r="R94" s="75"/>
      <c r="S94" s="75"/>
      <c r="T94" s="75"/>
      <c r="U94" s="75"/>
      <c r="V94" s="75"/>
    </row>
    <row r="95" spans="1:26" ht="14.45" customHeight="1" x14ac:dyDescent="0.25">
      <c r="A95" s="1132" t="s">
        <v>542</v>
      </c>
      <c r="B95" s="1132"/>
      <c r="C95" s="1132"/>
      <c r="D95" s="1132"/>
      <c r="E95" s="1132"/>
      <c r="F95" s="1132"/>
      <c r="G95" s="1132"/>
      <c r="H95" s="1132"/>
      <c r="I95" s="1132"/>
      <c r="J95" s="1132"/>
      <c r="K95" s="1132"/>
      <c r="L95" s="1132"/>
      <c r="M95" s="1132"/>
      <c r="N95" s="1132"/>
      <c r="O95" s="1132"/>
      <c r="P95" s="225"/>
      <c r="Q95" s="75"/>
      <c r="R95" s="75"/>
      <c r="S95" s="75"/>
      <c r="T95" s="75"/>
      <c r="U95" s="75"/>
      <c r="V95" s="75"/>
    </row>
    <row r="96" spans="1:26" ht="14.45" customHeight="1" x14ac:dyDescent="0.25">
      <c r="A96" s="1115" t="s">
        <v>681</v>
      </c>
      <c r="B96" s="1115"/>
      <c r="C96" s="1115"/>
      <c r="D96" s="1115"/>
      <c r="E96" s="1115"/>
      <c r="F96" s="1115"/>
      <c r="G96" s="1115"/>
      <c r="H96" s="1115"/>
      <c r="I96" s="1115"/>
      <c r="J96" s="1115"/>
      <c r="K96" s="1115"/>
      <c r="L96" s="1115"/>
      <c r="M96" s="1115"/>
      <c r="N96" s="582"/>
      <c r="O96" s="582"/>
      <c r="P96" s="430"/>
      <c r="Q96" s="75"/>
      <c r="R96" s="75"/>
      <c r="S96" s="75"/>
      <c r="T96" s="75"/>
      <c r="U96" s="75"/>
      <c r="V96" s="75"/>
    </row>
    <row r="97" spans="1:22" ht="14.45" customHeight="1" x14ac:dyDescent="0.25">
      <c r="A97" s="1115" t="s">
        <v>694</v>
      </c>
      <c r="B97" s="1115"/>
      <c r="C97" s="1115"/>
      <c r="D97" s="1115"/>
      <c r="E97" s="1115"/>
      <c r="F97" s="1115"/>
      <c r="G97" s="1115"/>
      <c r="H97" s="1115"/>
      <c r="I97" s="812"/>
      <c r="J97" s="567"/>
      <c r="K97" s="567"/>
      <c r="L97" s="567"/>
      <c r="M97" s="567"/>
      <c r="N97" s="582"/>
      <c r="O97" s="582"/>
      <c r="P97" s="444"/>
      <c r="Q97" s="75"/>
      <c r="R97" s="75"/>
      <c r="S97" s="75"/>
      <c r="T97" s="75"/>
      <c r="U97" s="75"/>
      <c r="V97" s="75"/>
    </row>
    <row r="98" spans="1:22" ht="14.45" customHeight="1" x14ac:dyDescent="0.25">
      <c r="A98" s="937" t="s">
        <v>887</v>
      </c>
      <c r="B98" s="934"/>
      <c r="C98" s="934"/>
      <c r="D98" s="934"/>
      <c r="E98" s="934"/>
      <c r="F98" s="934"/>
      <c r="G98" s="934"/>
      <c r="H98" s="934"/>
      <c r="I98" s="934"/>
      <c r="J98" s="567"/>
      <c r="K98" s="567"/>
      <c r="L98" s="567"/>
      <c r="M98" s="567"/>
      <c r="N98" s="582"/>
      <c r="O98" s="582"/>
      <c r="P98" s="935"/>
      <c r="Q98" s="75"/>
      <c r="R98" s="75"/>
      <c r="S98" s="75"/>
      <c r="T98" s="75"/>
      <c r="U98" s="75"/>
      <c r="V98" s="75"/>
    </row>
    <row r="99" spans="1:22" ht="14.45" customHeight="1" x14ac:dyDescent="0.25">
      <c r="A99" s="1178" t="s">
        <v>523</v>
      </c>
      <c r="B99" s="1178"/>
      <c r="C99" s="1178"/>
      <c r="D99" s="1178"/>
      <c r="E99" s="1178"/>
      <c r="F99" s="1178"/>
      <c r="G99" s="1178"/>
      <c r="H99" s="1178"/>
      <c r="I99" s="1178"/>
      <c r="J99" s="1178"/>
      <c r="K99" s="1178"/>
      <c r="L99" s="1178"/>
      <c r="M99" s="1178"/>
      <c r="N99" s="1178"/>
      <c r="O99" s="1178"/>
      <c r="P99" s="20"/>
    </row>
    <row r="100" spans="1:22" ht="14.45" customHeight="1" x14ac:dyDescent="0.25">
      <c r="A100" s="1179"/>
      <c r="B100" s="1179"/>
      <c r="C100" s="1179"/>
      <c r="D100" s="1179"/>
      <c r="E100" s="1179"/>
      <c r="F100" s="1179"/>
      <c r="G100" s="1179"/>
      <c r="H100" s="1179"/>
      <c r="I100" s="1179"/>
      <c r="J100" s="1179"/>
      <c r="K100" s="1179"/>
      <c r="L100" s="1179"/>
      <c r="M100" s="1179"/>
      <c r="N100" s="1179"/>
      <c r="O100" s="1179"/>
      <c r="P100" s="77"/>
      <c r="Q100" s="75"/>
      <c r="R100" s="75"/>
      <c r="S100" s="75"/>
      <c r="T100" s="75"/>
      <c r="U100" s="75"/>
      <c r="V100" s="75"/>
    </row>
    <row r="101" spans="1:22" ht="14.45" customHeight="1" x14ac:dyDescent="0.25">
      <c r="A101" s="1176" t="s">
        <v>534</v>
      </c>
      <c r="B101" s="1176"/>
      <c r="C101" s="1176"/>
      <c r="D101" s="1176"/>
      <c r="E101" s="1176"/>
      <c r="F101" s="1176"/>
      <c r="G101" s="1176"/>
      <c r="H101" s="1176"/>
      <c r="I101" s="1176"/>
      <c r="J101" s="583"/>
      <c r="K101" s="583"/>
      <c r="L101" s="583"/>
      <c r="M101" s="583"/>
      <c r="N101" s="583"/>
      <c r="O101" s="583"/>
      <c r="P101" s="77"/>
      <c r="Q101" s="75"/>
      <c r="R101" s="75"/>
      <c r="S101" s="75"/>
      <c r="T101" s="75"/>
      <c r="U101" s="75"/>
      <c r="V101" s="75"/>
    </row>
    <row r="102" spans="1:22" ht="14.45" customHeight="1" x14ac:dyDescent="0.25">
      <c r="A102" s="1176" t="s">
        <v>677</v>
      </c>
      <c r="B102" s="1176"/>
      <c r="C102" s="1176"/>
      <c r="D102" s="1176"/>
      <c r="E102" s="1176"/>
      <c r="F102" s="1176"/>
      <c r="G102" s="1176"/>
      <c r="H102" s="1176"/>
      <c r="I102" s="1176"/>
      <c r="J102" s="583"/>
      <c r="K102" s="583"/>
      <c r="L102" s="583"/>
      <c r="M102" s="583"/>
      <c r="N102" s="583"/>
      <c r="O102" s="583"/>
      <c r="P102" s="77"/>
      <c r="Q102" s="75"/>
      <c r="R102" s="75"/>
      <c r="S102" s="75"/>
      <c r="T102" s="75"/>
      <c r="U102" s="75"/>
      <c r="V102" s="75"/>
    </row>
    <row r="103" spans="1:22" ht="14.45" customHeight="1" x14ac:dyDescent="0.25">
      <c r="A103" s="1176" t="s">
        <v>690</v>
      </c>
      <c r="B103" s="1176"/>
      <c r="C103" s="1176"/>
      <c r="D103" s="1176"/>
      <c r="E103" s="1176"/>
      <c r="F103" s="1176"/>
      <c r="G103" s="1176"/>
      <c r="H103" s="1176"/>
      <c r="I103" s="1176"/>
      <c r="J103" s="1176"/>
      <c r="K103" s="1176"/>
      <c r="L103" s="583"/>
      <c r="M103" s="583"/>
      <c r="N103" s="583"/>
      <c r="O103" s="583"/>
      <c r="P103" s="77"/>
      <c r="Q103" s="75"/>
      <c r="R103" s="75"/>
      <c r="S103" s="75"/>
      <c r="T103" s="75"/>
      <c r="U103" s="75"/>
      <c r="V103" s="75"/>
    </row>
    <row r="104" spans="1:22" x14ac:dyDescent="0.25">
      <c r="A104" s="1167" t="s">
        <v>535</v>
      </c>
      <c r="B104" s="1167"/>
      <c r="C104" s="1167"/>
      <c r="D104" s="1167"/>
      <c r="E104" s="1167"/>
      <c r="F104" s="1167"/>
      <c r="G104" s="1167"/>
      <c r="H104" s="1167"/>
      <c r="I104" s="1167"/>
      <c r="J104" s="1167"/>
      <c r="K104" s="1167"/>
      <c r="L104" s="1167"/>
      <c r="M104" s="1167"/>
      <c r="N104" s="1167"/>
      <c r="O104" s="1167"/>
      <c r="P104" s="20"/>
    </row>
    <row r="105" spans="1:22" ht="14.45" customHeight="1" x14ac:dyDescent="0.25">
      <c r="A105" s="1168" t="s">
        <v>220</v>
      </c>
      <c r="B105" s="1168"/>
      <c r="C105" s="1168"/>
      <c r="D105" s="1168"/>
      <c r="E105" s="1168"/>
      <c r="F105" s="1168"/>
      <c r="G105" s="1168"/>
      <c r="H105" s="1168"/>
      <c r="I105" s="1168"/>
      <c r="J105" s="1168"/>
      <c r="K105" s="1168"/>
      <c r="L105" s="1168"/>
      <c r="M105" s="1168"/>
      <c r="N105" s="1168"/>
      <c r="O105" s="1168"/>
      <c r="P105" s="225"/>
    </row>
    <row r="106" spans="1:22" x14ac:dyDescent="0.25">
      <c r="A106" s="20"/>
      <c r="B106" s="37"/>
      <c r="C106" s="20"/>
      <c r="D106" s="20"/>
      <c r="E106" s="20"/>
      <c r="F106" s="37"/>
      <c r="G106" s="37"/>
      <c r="H106" s="584"/>
      <c r="I106" s="584"/>
      <c r="J106" s="487"/>
      <c r="K106" s="487"/>
      <c r="L106" s="487"/>
      <c r="M106" s="487"/>
      <c r="N106" s="487"/>
      <c r="O106" s="487"/>
      <c r="P106" s="20"/>
    </row>
  </sheetData>
  <mergeCells count="98">
    <mergeCell ref="P17:P18"/>
    <mergeCell ref="B19:B20"/>
    <mergeCell ref="C19:C20"/>
    <mergeCell ref="P19:P20"/>
    <mergeCell ref="B21:O21"/>
    <mergeCell ref="E22:E23"/>
    <mergeCell ref="B32:B33"/>
    <mergeCell ref="C32:C33"/>
    <mergeCell ref="B34:B35"/>
    <mergeCell ref="C34:C35"/>
    <mergeCell ref="B24:O24"/>
    <mergeCell ref="H26:N26"/>
    <mergeCell ref="H27:N27"/>
    <mergeCell ref="B28:B29"/>
    <mergeCell ref="C28:C29"/>
    <mergeCell ref="B30:B31"/>
    <mergeCell ref="C30:C31"/>
    <mergeCell ref="B46:B47"/>
    <mergeCell ref="C46:C47"/>
    <mergeCell ref="C48:C49"/>
    <mergeCell ref="B60:B61"/>
    <mergeCell ref="C60:C61"/>
    <mergeCell ref="B48:B49"/>
    <mergeCell ref="B58:B59"/>
    <mergeCell ref="C58:C59"/>
    <mergeCell ref="B50:B51"/>
    <mergeCell ref="C50:C51"/>
    <mergeCell ref="B36:B37"/>
    <mergeCell ref="C36:C37"/>
    <mergeCell ref="C42:C43"/>
    <mergeCell ref="B44:B45"/>
    <mergeCell ref="H25:N25"/>
    <mergeCell ref="C38:C39"/>
    <mergeCell ref="C40:C41"/>
    <mergeCell ref="C44:C45"/>
    <mergeCell ref="B38:B39"/>
    <mergeCell ref="B40:B41"/>
    <mergeCell ref="B42:B43"/>
    <mergeCell ref="H5:O5"/>
    <mergeCell ref="H6:O6"/>
    <mergeCell ref="H7:O7"/>
    <mergeCell ref="B15:O15"/>
    <mergeCell ref="B17:B18"/>
    <mergeCell ref="C17:C18"/>
    <mergeCell ref="B5:B14"/>
    <mergeCell ref="C5:C14"/>
    <mergeCell ref="D5:D14"/>
    <mergeCell ref="E5:E14"/>
    <mergeCell ref="F5:F14"/>
    <mergeCell ref="G5:G14"/>
    <mergeCell ref="C62:C63"/>
    <mergeCell ref="B54:B55"/>
    <mergeCell ref="C54:C55"/>
    <mergeCell ref="B56:B57"/>
    <mergeCell ref="C56:C57"/>
    <mergeCell ref="B62:B63"/>
    <mergeCell ref="B64:B65"/>
    <mergeCell ref="C64:C65"/>
    <mergeCell ref="B66:B67"/>
    <mergeCell ref="C66:C67"/>
    <mergeCell ref="B68:B69"/>
    <mergeCell ref="C68:C69"/>
    <mergeCell ref="B80:B81"/>
    <mergeCell ref="C80:C81"/>
    <mergeCell ref="B70:B71"/>
    <mergeCell ref="C70:C71"/>
    <mergeCell ref="B72:B73"/>
    <mergeCell ref="C72:C73"/>
    <mergeCell ref="B74:B75"/>
    <mergeCell ref="C74:C75"/>
    <mergeCell ref="B3:D3"/>
    <mergeCell ref="A99:O99"/>
    <mergeCell ref="A100:O100"/>
    <mergeCell ref="A101:I101"/>
    <mergeCell ref="B82:B83"/>
    <mergeCell ref="C82:C83"/>
    <mergeCell ref="B84:B85"/>
    <mergeCell ref="C84:C85"/>
    <mergeCell ref="B86:B87"/>
    <mergeCell ref="C86:C87"/>
    <mergeCell ref="B76:B77"/>
    <mergeCell ref="C76:C77"/>
    <mergeCell ref="B78:B79"/>
    <mergeCell ref="C78:C79"/>
    <mergeCell ref="B52:B53"/>
    <mergeCell ref="C52:C53"/>
    <mergeCell ref="A104:O104"/>
    <mergeCell ref="A105:O105"/>
    <mergeCell ref="B88:B89"/>
    <mergeCell ref="C88:C89"/>
    <mergeCell ref="B90:B91"/>
    <mergeCell ref="C90:C91"/>
    <mergeCell ref="A92:O92"/>
    <mergeCell ref="A95:O95"/>
    <mergeCell ref="A97:H97"/>
    <mergeCell ref="A102:I102"/>
    <mergeCell ref="A96:M96"/>
    <mergeCell ref="A103:K103"/>
  </mergeCells>
  <hyperlinks>
    <hyperlink ref="O2" location="СОДЕРЖАНИЕ!A1" display="Назад в СОДЕРЖАНИЕ "/>
    <hyperlink ref="A94:L94" location="'Матрица цветов (18)'!A1" display="Сроки поставки смотрите на листе Матрица цветов (19)"/>
  </hyperlinks>
  <pageMargins left="0.31496062992125984" right="0.31496062992125984" top="0.35433070866141736" bottom="0.35433070866141736" header="0.31496062992125984" footer="0.31496062992125984"/>
  <pageSetup paperSize="9" scale="39" fitToHeight="3"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pageSetUpPr fitToPage="1"/>
  </sheetPr>
  <dimension ref="A1:H28"/>
  <sheetViews>
    <sheetView showGridLines="0" zoomScale="120" zoomScaleNormal="120" zoomScaleSheetLayoutView="115" workbookViewId="0">
      <pane ySplit="6" topLeftCell="A7" activePane="bottomLeft" state="frozen"/>
      <selection pane="bottomLeft"/>
    </sheetView>
  </sheetViews>
  <sheetFormatPr defaultColWidth="9.28515625" defaultRowHeight="15" x14ac:dyDescent="0.25"/>
  <cols>
    <col min="1" max="1" width="4.42578125" style="25" customWidth="1"/>
    <col min="2" max="2" width="6.5703125" style="25" customWidth="1"/>
    <col min="3" max="3" width="82.7109375" style="25" customWidth="1"/>
    <col min="4" max="4" width="9.28515625" style="25" customWidth="1"/>
    <col min="5" max="5" width="26.5703125" style="87" customWidth="1"/>
    <col min="6" max="6" width="5.28515625" style="25" customWidth="1"/>
    <col min="7" max="7" width="9.28515625" style="25"/>
    <col min="8" max="8" width="20.7109375" style="25" customWidth="1"/>
    <col min="9" max="14" width="9.28515625" style="25"/>
    <col min="15" max="15" width="20.7109375" style="25" customWidth="1"/>
    <col min="16" max="16384" width="9.28515625" style="25"/>
  </cols>
  <sheetData>
    <row r="1" spans="1:8" x14ac:dyDescent="0.25">
      <c r="A1" s="20"/>
      <c r="B1" s="20"/>
      <c r="C1" s="20"/>
      <c r="D1" s="20"/>
      <c r="E1" s="487"/>
      <c r="F1" s="20"/>
    </row>
    <row r="2" spans="1:8" x14ac:dyDescent="0.25">
      <c r="A2" s="20"/>
      <c r="B2" s="389" t="s">
        <v>910</v>
      </c>
      <c r="C2" s="20"/>
      <c r="D2" s="20"/>
      <c r="E2" s="489" t="s">
        <v>191</v>
      </c>
      <c r="F2" s="20"/>
    </row>
    <row r="3" spans="1:8" ht="18.600000000000001" customHeight="1" x14ac:dyDescent="0.25">
      <c r="A3" s="20"/>
      <c r="B3" s="1233" t="s">
        <v>655</v>
      </c>
      <c r="C3" s="1233"/>
      <c r="D3" s="1233"/>
      <c r="E3" s="490" t="s">
        <v>603</v>
      </c>
      <c r="F3" s="20"/>
    </row>
    <row r="4" spans="1:8" ht="15.75" thickBot="1" x14ac:dyDescent="0.3">
      <c r="A4" s="20"/>
      <c r="B4" s="155"/>
      <c r="C4" s="155"/>
      <c r="D4" s="155"/>
      <c r="E4" s="587"/>
      <c r="F4" s="20"/>
    </row>
    <row r="5" spans="1:8" x14ac:dyDescent="0.25">
      <c r="A5" s="157"/>
      <c r="B5" s="1225" t="s">
        <v>0</v>
      </c>
      <c r="C5" s="1227" t="s">
        <v>1</v>
      </c>
      <c r="D5" s="1229" t="s">
        <v>67</v>
      </c>
      <c r="E5" s="1231" t="s">
        <v>909</v>
      </c>
      <c r="F5" s="20"/>
    </row>
    <row r="6" spans="1:8" ht="15.75" thickBot="1" x14ac:dyDescent="0.3">
      <c r="A6" s="157"/>
      <c r="B6" s="1226"/>
      <c r="C6" s="1228"/>
      <c r="D6" s="1230"/>
      <c r="E6" s="1232"/>
      <c r="F6" s="20"/>
    </row>
    <row r="7" spans="1:8" ht="25.5" customHeight="1" x14ac:dyDescent="0.25">
      <c r="A7" s="157"/>
      <c r="B7" s="152">
        <v>1</v>
      </c>
      <c r="C7" s="166" t="s">
        <v>350</v>
      </c>
      <c r="D7" s="240" t="s">
        <v>73</v>
      </c>
      <c r="E7" s="675">
        <v>859</v>
      </c>
      <c r="F7" s="20"/>
      <c r="H7" s="58"/>
    </row>
    <row r="8" spans="1:8" ht="25.5" customHeight="1" x14ac:dyDescent="0.25">
      <c r="A8" s="157"/>
      <c r="B8" s="154">
        <v>2</v>
      </c>
      <c r="C8" s="167" t="s">
        <v>233</v>
      </c>
      <c r="D8" s="247" t="s">
        <v>73</v>
      </c>
      <c r="E8" s="676">
        <v>1716</v>
      </c>
      <c r="F8" s="20"/>
      <c r="H8" s="58"/>
    </row>
    <row r="9" spans="1:8" ht="25.5" customHeight="1" x14ac:dyDescent="0.25">
      <c r="A9" s="157"/>
      <c r="B9" s="154">
        <v>3</v>
      </c>
      <c r="C9" s="167" t="s">
        <v>114</v>
      </c>
      <c r="D9" s="247" t="s">
        <v>73</v>
      </c>
      <c r="E9" s="676">
        <v>51</v>
      </c>
      <c r="F9" s="20"/>
      <c r="H9" s="58"/>
    </row>
    <row r="10" spans="1:8" ht="25.5" customHeight="1" x14ac:dyDescent="0.25">
      <c r="A10" s="157"/>
      <c r="B10" s="154">
        <v>4</v>
      </c>
      <c r="C10" s="167" t="s">
        <v>132</v>
      </c>
      <c r="D10" s="247" t="s">
        <v>73</v>
      </c>
      <c r="E10" s="676">
        <v>9</v>
      </c>
      <c r="F10" s="20"/>
      <c r="H10" s="58"/>
    </row>
    <row r="11" spans="1:8" ht="25.5" customHeight="1" x14ac:dyDescent="0.25">
      <c r="A11" s="157"/>
      <c r="B11" s="154">
        <v>5</v>
      </c>
      <c r="C11" s="167" t="s">
        <v>133</v>
      </c>
      <c r="D11" s="247" t="s">
        <v>73</v>
      </c>
      <c r="E11" s="676">
        <v>8</v>
      </c>
      <c r="F11" s="20"/>
      <c r="H11" s="58"/>
    </row>
    <row r="12" spans="1:8" ht="25.5" customHeight="1" x14ac:dyDescent="0.25">
      <c r="A12" s="157"/>
      <c r="B12" s="154">
        <v>6</v>
      </c>
      <c r="C12" s="167" t="s">
        <v>134</v>
      </c>
      <c r="D12" s="247" t="s">
        <v>73</v>
      </c>
      <c r="E12" s="676">
        <v>12</v>
      </c>
      <c r="F12" s="20"/>
      <c r="H12" s="58"/>
    </row>
    <row r="13" spans="1:8" ht="25.5" customHeight="1" x14ac:dyDescent="0.25">
      <c r="A13" s="157"/>
      <c r="B13" s="154">
        <v>7</v>
      </c>
      <c r="C13" s="167" t="s">
        <v>115</v>
      </c>
      <c r="D13" s="247" t="s">
        <v>73</v>
      </c>
      <c r="E13" s="676">
        <v>86</v>
      </c>
      <c r="F13" s="20"/>
      <c r="H13" s="58"/>
    </row>
    <row r="14" spans="1:8" ht="25.5" customHeight="1" x14ac:dyDescent="0.25">
      <c r="A14" s="157"/>
      <c r="B14" s="154">
        <v>8</v>
      </c>
      <c r="C14" s="167" t="s">
        <v>512</v>
      </c>
      <c r="D14" s="247" t="s">
        <v>73</v>
      </c>
      <c r="E14" s="676">
        <v>42</v>
      </c>
      <c r="F14" s="20"/>
      <c r="H14" s="58"/>
    </row>
    <row r="15" spans="1:8" ht="25.5" customHeight="1" x14ac:dyDescent="0.25">
      <c r="A15" s="157"/>
      <c r="B15" s="154">
        <v>9</v>
      </c>
      <c r="C15" s="187" t="s">
        <v>116</v>
      </c>
      <c r="D15" s="313" t="s">
        <v>73</v>
      </c>
      <c r="E15" s="677">
        <v>55</v>
      </c>
      <c r="F15" s="20"/>
      <c r="H15" s="58"/>
    </row>
    <row r="16" spans="1:8" ht="25.5" customHeight="1" x14ac:dyDescent="0.25">
      <c r="A16" s="157"/>
      <c r="B16" s="154">
        <v>10</v>
      </c>
      <c r="C16" s="187" t="s">
        <v>237</v>
      </c>
      <c r="D16" s="313" t="s">
        <v>73</v>
      </c>
      <c r="E16" s="677">
        <v>37</v>
      </c>
      <c r="F16" s="20"/>
      <c r="H16" s="58"/>
    </row>
    <row r="17" spans="1:8" ht="25.5" customHeight="1" x14ac:dyDescent="0.25">
      <c r="A17" s="157"/>
      <c r="B17" s="154">
        <v>11</v>
      </c>
      <c r="C17" s="187" t="s">
        <v>117</v>
      </c>
      <c r="D17" s="313" t="s">
        <v>73</v>
      </c>
      <c r="E17" s="677">
        <v>124</v>
      </c>
      <c r="F17" s="20"/>
      <c r="H17" s="58"/>
    </row>
    <row r="18" spans="1:8" ht="25.5" customHeight="1" x14ac:dyDescent="0.25">
      <c r="A18" s="157"/>
      <c r="B18" s="154">
        <v>12</v>
      </c>
      <c r="C18" s="187" t="s">
        <v>118</v>
      </c>
      <c r="D18" s="313" t="s">
        <v>73</v>
      </c>
      <c r="E18" s="677">
        <v>6</v>
      </c>
      <c r="F18" s="20"/>
      <c r="H18" s="58"/>
    </row>
    <row r="19" spans="1:8" ht="25.5" customHeight="1" x14ac:dyDescent="0.25">
      <c r="A19" s="157"/>
      <c r="B19" s="154">
        <v>13</v>
      </c>
      <c r="C19" s="187" t="s">
        <v>119</v>
      </c>
      <c r="D19" s="313" t="s">
        <v>73</v>
      </c>
      <c r="E19" s="677">
        <v>13</v>
      </c>
      <c r="F19" s="20"/>
      <c r="H19" s="58"/>
    </row>
    <row r="20" spans="1:8" ht="25.5" customHeight="1" x14ac:dyDescent="0.25">
      <c r="A20" s="157"/>
      <c r="B20" s="154">
        <v>14</v>
      </c>
      <c r="C20" s="187" t="s">
        <v>120</v>
      </c>
      <c r="D20" s="313" t="s">
        <v>73</v>
      </c>
      <c r="E20" s="677">
        <v>6</v>
      </c>
      <c r="F20" s="20"/>
      <c r="H20" s="58"/>
    </row>
    <row r="21" spans="1:8" ht="25.5" customHeight="1" x14ac:dyDescent="0.25">
      <c r="A21" s="157"/>
      <c r="B21" s="154">
        <v>15</v>
      </c>
      <c r="C21" s="187" t="s">
        <v>121</v>
      </c>
      <c r="D21" s="313" t="s">
        <v>73</v>
      </c>
      <c r="E21" s="677">
        <v>8</v>
      </c>
      <c r="F21" s="20"/>
      <c r="H21" s="58"/>
    </row>
    <row r="22" spans="1:8" ht="25.5" customHeight="1" x14ac:dyDescent="0.25">
      <c r="A22" s="157"/>
      <c r="B22" s="154">
        <v>16</v>
      </c>
      <c r="C22" s="187" t="s">
        <v>123</v>
      </c>
      <c r="D22" s="313" t="s">
        <v>73</v>
      </c>
      <c r="E22" s="677">
        <v>1.23</v>
      </c>
      <c r="F22" s="20"/>
      <c r="H22" s="58"/>
    </row>
    <row r="23" spans="1:8" ht="25.5" customHeight="1" x14ac:dyDescent="0.25">
      <c r="A23" s="157"/>
      <c r="B23" s="154">
        <v>17</v>
      </c>
      <c r="C23" s="187" t="s">
        <v>135</v>
      </c>
      <c r="D23" s="313" t="s">
        <v>73</v>
      </c>
      <c r="E23" s="677">
        <v>1.23</v>
      </c>
      <c r="F23" s="20"/>
      <c r="H23" s="58"/>
    </row>
    <row r="24" spans="1:8" ht="25.5" customHeight="1" x14ac:dyDescent="0.25">
      <c r="A24" s="157"/>
      <c r="B24" s="154">
        <v>18</v>
      </c>
      <c r="C24" s="187" t="s">
        <v>136</v>
      </c>
      <c r="D24" s="313" t="s">
        <v>73</v>
      </c>
      <c r="E24" s="677">
        <v>0.96</v>
      </c>
      <c r="F24" s="20"/>
      <c r="H24" s="58"/>
    </row>
    <row r="25" spans="1:8" ht="25.5" customHeight="1" thickBot="1" x14ac:dyDescent="0.3">
      <c r="A25" s="157"/>
      <c r="B25" s="168">
        <v>19</v>
      </c>
      <c r="C25" s="314" t="s">
        <v>510</v>
      </c>
      <c r="D25" s="315" t="s">
        <v>73</v>
      </c>
      <c r="E25" s="678">
        <v>1.6</v>
      </c>
      <c r="F25" s="20"/>
      <c r="H25" s="58"/>
    </row>
    <row r="26" spans="1:8" x14ac:dyDescent="0.25">
      <c r="A26" s="20"/>
      <c r="B26" s="20"/>
      <c r="C26" s="20"/>
      <c r="D26" s="20"/>
      <c r="E26" s="487"/>
      <c r="F26" s="20"/>
    </row>
    <row r="27" spans="1:8" x14ac:dyDescent="0.25">
      <c r="A27" s="20"/>
      <c r="B27" s="20"/>
      <c r="C27" s="20"/>
      <c r="D27" s="20"/>
      <c r="E27" s="487"/>
      <c r="F27" s="20"/>
    </row>
    <row r="28" spans="1:8" x14ac:dyDescent="0.25">
      <c r="A28" s="20"/>
      <c r="B28" s="20"/>
      <c r="C28" s="20"/>
      <c r="D28" s="20"/>
      <c r="E28" s="487"/>
      <c r="F28" s="20"/>
    </row>
  </sheetData>
  <mergeCells count="5">
    <mergeCell ref="B5:B6"/>
    <mergeCell ref="C5:C6"/>
    <mergeCell ref="D5:D6"/>
    <mergeCell ref="E5:E6"/>
    <mergeCell ref="B3:D3"/>
  </mergeCells>
  <hyperlinks>
    <hyperlink ref="E2" location="СОДЕРЖАНИЕ!A1" display="Назад в СОДЕРЖАНИЕ "/>
  </hyperlinks>
  <pageMargins left="0.23622047244094491" right="0.23622047244094491" top="0.35433070866141736" bottom="0.74803149606299213" header="0.11811023622047245" footer="0.11811023622047245"/>
  <pageSetup paperSize="9" scale="60" orientation="portrait" r:id="rId1"/>
  <headerFooter>
    <oddFooter>Страница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sheetPr>
  <dimension ref="A1:AC63"/>
  <sheetViews>
    <sheetView showGridLines="0" topLeftCell="B1" zoomScaleNormal="100" zoomScaleSheetLayoutView="100" workbookViewId="0">
      <selection activeCell="B25" sqref="B25"/>
    </sheetView>
  </sheetViews>
  <sheetFormatPr defaultColWidth="8.7109375" defaultRowHeight="15" x14ac:dyDescent="0.25"/>
  <cols>
    <col min="1" max="1" width="3.7109375" style="25" customWidth="1"/>
    <col min="2" max="2" width="6.5703125" style="25" customWidth="1"/>
    <col min="3" max="3" width="34.28515625" style="25" customWidth="1"/>
    <col min="4" max="4" width="5.5703125" style="25" customWidth="1"/>
    <col min="5" max="5" width="7.5703125" style="25" customWidth="1"/>
    <col min="6" max="6" width="6.7109375" style="25" customWidth="1"/>
    <col min="7" max="13" width="21.85546875" style="87" customWidth="1"/>
    <col min="14" max="14" width="5.7109375" style="25" customWidth="1"/>
    <col min="15" max="16384" width="8.7109375" style="25"/>
  </cols>
  <sheetData>
    <row r="1" spans="1:14" x14ac:dyDescent="0.25">
      <c r="A1" s="20"/>
      <c r="B1" s="20"/>
      <c r="C1" s="20"/>
      <c r="D1" s="20"/>
      <c r="E1" s="20"/>
      <c r="F1" s="20"/>
      <c r="G1" s="487"/>
      <c r="H1" s="487"/>
      <c r="I1" s="487"/>
      <c r="J1" s="487"/>
      <c r="K1" s="281"/>
      <c r="L1" s="487"/>
      <c r="M1" s="487"/>
      <c r="N1" s="20"/>
    </row>
    <row r="2" spans="1:14" x14ac:dyDescent="0.25">
      <c r="A2" s="20"/>
      <c r="B2" s="32" t="s">
        <v>910</v>
      </c>
      <c r="C2" s="20"/>
      <c r="D2" s="20"/>
      <c r="E2" s="20"/>
      <c r="F2" s="20"/>
      <c r="G2" s="487"/>
      <c r="H2" s="487"/>
      <c r="I2" s="487"/>
      <c r="J2" s="487"/>
      <c r="K2" s="489"/>
      <c r="L2" s="599"/>
      <c r="M2" s="22" t="s">
        <v>191</v>
      </c>
      <c r="N2" s="20"/>
    </row>
    <row r="3" spans="1:14" x14ac:dyDescent="0.25">
      <c r="A3" s="20"/>
      <c r="B3" s="1233" t="s">
        <v>657</v>
      </c>
      <c r="C3" s="1233"/>
      <c r="D3" s="1233"/>
      <c r="E3" s="20"/>
      <c r="F3" s="20"/>
      <c r="G3" s="487"/>
      <c r="H3" s="487"/>
      <c r="I3" s="487"/>
      <c r="J3" s="487"/>
      <c r="K3" s="487"/>
      <c r="L3" s="487"/>
      <c r="M3" s="490" t="s">
        <v>312</v>
      </c>
      <c r="N3" s="20"/>
    </row>
    <row r="4" spans="1:14" ht="15.75" thickBot="1" x14ac:dyDescent="0.3">
      <c r="A4" s="20"/>
      <c r="B4" s="20"/>
      <c r="C4" s="20"/>
      <c r="D4" s="20"/>
      <c r="E4" s="20"/>
      <c r="F4" s="20"/>
      <c r="G4" s="487"/>
      <c r="H4" s="487"/>
      <c r="I4" s="487"/>
      <c r="J4" s="487"/>
      <c r="K4" s="281"/>
      <c r="L4" s="487"/>
      <c r="M4" s="487"/>
      <c r="N4" s="20"/>
    </row>
    <row r="5" spans="1:14" ht="15" customHeight="1" x14ac:dyDescent="0.25">
      <c r="A5" s="20"/>
      <c r="B5" s="1267" t="s">
        <v>0</v>
      </c>
      <c r="C5" s="1270" t="s">
        <v>1</v>
      </c>
      <c r="D5" s="1271"/>
      <c r="E5" s="1276" t="s">
        <v>649</v>
      </c>
      <c r="F5" s="1279" t="s">
        <v>35</v>
      </c>
      <c r="G5" s="1258" t="s">
        <v>909</v>
      </c>
      <c r="H5" s="1259"/>
      <c r="I5" s="1259"/>
      <c r="J5" s="1259"/>
      <c r="K5" s="1259"/>
      <c r="L5" s="1259"/>
      <c r="M5" s="1260"/>
      <c r="N5" s="20"/>
    </row>
    <row r="6" spans="1:14" ht="14.45" customHeight="1" x14ac:dyDescent="0.25">
      <c r="A6" s="20"/>
      <c r="B6" s="1268"/>
      <c r="C6" s="1272"/>
      <c r="D6" s="1273"/>
      <c r="E6" s="1277"/>
      <c r="F6" s="1280"/>
      <c r="G6" s="1282" t="s">
        <v>36</v>
      </c>
      <c r="H6" s="1283"/>
      <c r="I6" s="1283"/>
      <c r="J6" s="1283"/>
      <c r="K6" s="1261" t="s">
        <v>672</v>
      </c>
      <c r="L6" s="1261" t="s">
        <v>137</v>
      </c>
      <c r="M6" s="1266" t="s">
        <v>476</v>
      </c>
      <c r="N6" s="20"/>
    </row>
    <row r="7" spans="1:14" x14ac:dyDescent="0.25">
      <c r="A7" s="20"/>
      <c r="B7" s="1268"/>
      <c r="C7" s="1272"/>
      <c r="D7" s="1273"/>
      <c r="E7" s="1277"/>
      <c r="F7" s="1280"/>
      <c r="G7" s="1284"/>
      <c r="H7" s="1283"/>
      <c r="I7" s="1283"/>
      <c r="J7" s="1283"/>
      <c r="K7" s="1261"/>
      <c r="L7" s="1261"/>
      <c r="M7" s="1266"/>
      <c r="N7" s="20"/>
    </row>
    <row r="8" spans="1:14" x14ac:dyDescent="0.25">
      <c r="A8" s="20"/>
      <c r="B8" s="1268"/>
      <c r="C8" s="1272"/>
      <c r="D8" s="1273"/>
      <c r="E8" s="1277"/>
      <c r="F8" s="1280"/>
      <c r="G8" s="600" t="s">
        <v>37</v>
      </c>
      <c r="H8" s="601" t="s">
        <v>37</v>
      </c>
      <c r="I8" s="601" t="s">
        <v>37</v>
      </c>
      <c r="J8" s="601" t="s">
        <v>37</v>
      </c>
      <c r="K8" s="601" t="s">
        <v>351</v>
      </c>
      <c r="L8" s="601" t="s">
        <v>352</v>
      </c>
      <c r="M8" s="602" t="s">
        <v>37</v>
      </c>
      <c r="N8" s="20"/>
    </row>
    <row r="9" spans="1:14" s="36" customFormat="1" ht="24" customHeight="1" x14ac:dyDescent="0.25">
      <c r="A9" s="43"/>
      <c r="B9" s="1268"/>
      <c r="C9" s="1272"/>
      <c r="D9" s="1273"/>
      <c r="E9" s="1277"/>
      <c r="F9" s="1280"/>
      <c r="G9" s="603" t="s">
        <v>883</v>
      </c>
      <c r="H9" s="534" t="s">
        <v>812</v>
      </c>
      <c r="I9" s="533" t="s">
        <v>813</v>
      </c>
      <c r="J9" s="604" t="s">
        <v>479</v>
      </c>
      <c r="K9" s="540" t="s">
        <v>671</v>
      </c>
      <c r="L9" s="605"/>
      <c r="M9" s="606" t="s">
        <v>671</v>
      </c>
      <c r="N9" s="43"/>
    </row>
    <row r="10" spans="1:14" x14ac:dyDescent="0.25">
      <c r="A10" s="20"/>
      <c r="B10" s="1268"/>
      <c r="C10" s="1272"/>
      <c r="D10" s="1273"/>
      <c r="E10" s="1277"/>
      <c r="F10" s="1280"/>
      <c r="G10" s="603" t="s">
        <v>407</v>
      </c>
      <c r="H10" s="540" t="s">
        <v>408</v>
      </c>
      <c r="I10" s="540" t="s">
        <v>407</v>
      </c>
      <c r="J10" s="540" t="s">
        <v>697</v>
      </c>
      <c r="K10" s="607"/>
      <c r="L10" s="607"/>
      <c r="M10" s="606"/>
      <c r="N10" s="20"/>
    </row>
    <row r="11" spans="1:14" x14ac:dyDescent="0.25">
      <c r="A11" s="20"/>
      <c r="B11" s="1268"/>
      <c r="C11" s="1272"/>
      <c r="D11" s="1273"/>
      <c r="E11" s="1277"/>
      <c r="F11" s="1280"/>
      <c r="G11" s="552" t="s">
        <v>373</v>
      </c>
      <c r="H11" s="538" t="s">
        <v>407</v>
      </c>
      <c r="I11" s="538" t="s">
        <v>373</v>
      </c>
      <c r="J11" s="538" t="s">
        <v>374</v>
      </c>
      <c r="K11" s="608"/>
      <c r="L11" s="608"/>
      <c r="M11" s="609"/>
      <c r="N11" s="20"/>
    </row>
    <row r="12" spans="1:14" x14ac:dyDescent="0.25">
      <c r="A12" s="20"/>
      <c r="B12" s="1268"/>
      <c r="C12" s="1272"/>
      <c r="D12" s="1273"/>
      <c r="E12" s="1277"/>
      <c r="F12" s="1280"/>
      <c r="G12" s="552" t="s">
        <v>409</v>
      </c>
      <c r="H12" s="538" t="s">
        <v>373</v>
      </c>
      <c r="I12" s="538" t="s">
        <v>409</v>
      </c>
      <c r="J12" s="554" t="s">
        <v>375</v>
      </c>
      <c r="K12" s="608"/>
      <c r="L12" s="608"/>
      <c r="M12" s="609"/>
      <c r="N12" s="20"/>
    </row>
    <row r="13" spans="1:14" x14ac:dyDescent="0.25">
      <c r="A13" s="20"/>
      <c r="B13" s="1268"/>
      <c r="C13" s="1272"/>
      <c r="D13" s="1273"/>
      <c r="E13" s="1277"/>
      <c r="F13" s="1280"/>
      <c r="G13" s="552" t="s">
        <v>372</v>
      </c>
      <c r="H13" s="538" t="s">
        <v>409</v>
      </c>
      <c r="I13" s="538" t="s">
        <v>371</v>
      </c>
      <c r="J13" s="554" t="s">
        <v>376</v>
      </c>
      <c r="K13" s="608"/>
      <c r="L13" s="608"/>
      <c r="M13" s="609"/>
      <c r="N13" s="20"/>
    </row>
    <row r="14" spans="1:14" x14ac:dyDescent="0.25">
      <c r="A14" s="20"/>
      <c r="B14" s="1268"/>
      <c r="C14" s="1272"/>
      <c r="D14" s="1273"/>
      <c r="E14" s="1277"/>
      <c r="F14" s="1280"/>
      <c r="G14" s="552" t="s">
        <v>371</v>
      </c>
      <c r="H14" s="538" t="s">
        <v>371</v>
      </c>
      <c r="I14" s="538"/>
      <c r="J14" s="554" t="s">
        <v>829</v>
      </c>
      <c r="K14" s="608"/>
      <c r="L14" s="608"/>
      <c r="M14" s="609"/>
      <c r="N14" s="20"/>
    </row>
    <row r="15" spans="1:14" x14ac:dyDescent="0.25">
      <c r="A15" s="20"/>
      <c r="B15" s="1268"/>
      <c r="C15" s="1272"/>
      <c r="D15" s="1273"/>
      <c r="E15" s="1277"/>
      <c r="F15" s="1280"/>
      <c r="G15" s="610"/>
      <c r="H15" s="611"/>
      <c r="I15" s="611"/>
      <c r="J15" s="611" t="s">
        <v>828</v>
      </c>
      <c r="K15" s="612"/>
      <c r="L15" s="612"/>
      <c r="M15" s="613"/>
      <c r="N15" s="20"/>
    </row>
    <row r="16" spans="1:14" x14ac:dyDescent="0.25">
      <c r="A16" s="20"/>
      <c r="B16" s="1268"/>
      <c r="C16" s="1272"/>
      <c r="D16" s="1273"/>
      <c r="E16" s="1277"/>
      <c r="F16" s="1280"/>
      <c r="G16" s="614"/>
      <c r="H16" s="615"/>
      <c r="I16" s="616"/>
      <c r="J16" s="617"/>
      <c r="K16" s="607"/>
      <c r="L16" s="607"/>
      <c r="M16" s="618"/>
      <c r="N16" s="20"/>
    </row>
    <row r="17" spans="1:29" ht="15.75" thickBot="1" x14ac:dyDescent="0.3">
      <c r="A17" s="20"/>
      <c r="B17" s="1269"/>
      <c r="C17" s="1274"/>
      <c r="D17" s="1275"/>
      <c r="E17" s="1278"/>
      <c r="F17" s="1281"/>
      <c r="G17" s="619"/>
      <c r="H17" s="542"/>
      <c r="I17" s="542"/>
      <c r="J17" s="558"/>
      <c r="K17" s="620"/>
      <c r="L17" s="620"/>
      <c r="M17" s="621"/>
      <c r="N17" s="20"/>
    </row>
    <row r="18" spans="1:29" ht="36.75" customHeight="1" x14ac:dyDescent="0.25">
      <c r="A18" s="20"/>
      <c r="B18" s="411">
        <v>1</v>
      </c>
      <c r="C18" s="1262" t="s">
        <v>678</v>
      </c>
      <c r="D18" s="1263"/>
      <c r="E18" s="412" t="s">
        <v>124</v>
      </c>
      <c r="F18" s="452" t="s">
        <v>205</v>
      </c>
      <c r="G18" s="594">
        <v>5412</v>
      </c>
      <c r="H18" s="622">
        <v>7120</v>
      </c>
      <c r="I18" s="622">
        <f>ROUND(+H18*1.26,0)</f>
        <v>8971</v>
      </c>
      <c r="J18" s="622">
        <v>8931</v>
      </c>
      <c r="K18" s="622">
        <f>+ROUND(H18*0.93,0)</f>
        <v>6622</v>
      </c>
      <c r="L18" s="622">
        <v>38116</v>
      </c>
      <c r="M18" s="595">
        <v>14887</v>
      </c>
      <c r="N18" s="20"/>
      <c r="O18" s="36"/>
      <c r="P18" s="36"/>
      <c r="Q18" s="36"/>
      <c r="R18" s="36"/>
      <c r="S18" s="36"/>
      <c r="T18" s="36"/>
      <c r="U18" s="36"/>
      <c r="V18" s="36"/>
      <c r="W18" s="36"/>
      <c r="X18" s="36"/>
      <c r="Y18" s="36"/>
      <c r="Z18" s="36"/>
      <c r="AA18" s="36"/>
      <c r="AB18" s="36"/>
      <c r="AC18" s="36"/>
    </row>
    <row r="19" spans="1:29" ht="43.5" customHeight="1" thickBot="1" x14ac:dyDescent="0.3">
      <c r="A19" s="20"/>
      <c r="B19" s="273">
        <v>2</v>
      </c>
      <c r="C19" s="1264" t="s">
        <v>38</v>
      </c>
      <c r="D19" s="1265"/>
      <c r="E19" s="274" t="s">
        <v>650</v>
      </c>
      <c r="F19" s="453" t="s">
        <v>386</v>
      </c>
      <c r="G19" s="680">
        <v>1020</v>
      </c>
      <c r="H19" s="679">
        <v>1217</v>
      </c>
      <c r="I19" s="679">
        <f>ROUND(+H19*1.26,0)</f>
        <v>1533</v>
      </c>
      <c r="J19" s="679">
        <v>2061</v>
      </c>
      <c r="K19" s="679">
        <f>+ROUND(H19*0.93,0)</f>
        <v>1132</v>
      </c>
      <c r="L19" s="679">
        <v>18561</v>
      </c>
      <c r="M19" s="623" t="s">
        <v>4</v>
      </c>
      <c r="N19" s="20"/>
      <c r="O19" s="36"/>
      <c r="P19" s="36"/>
      <c r="Q19" s="36"/>
      <c r="R19" s="36"/>
      <c r="S19" s="36"/>
      <c r="T19" s="36"/>
      <c r="U19" s="36"/>
      <c r="V19" s="36"/>
      <c r="W19" s="36"/>
      <c r="X19" s="36"/>
      <c r="Y19" s="36"/>
      <c r="Z19" s="36"/>
      <c r="AA19" s="36"/>
      <c r="AB19" s="36"/>
      <c r="AC19" s="36"/>
    </row>
    <row r="20" spans="1:29" x14ac:dyDescent="0.25">
      <c r="A20" s="20"/>
      <c r="B20" s="1256" t="s">
        <v>381</v>
      </c>
      <c r="C20" s="1257"/>
      <c r="D20" s="1257"/>
      <c r="E20" s="1257"/>
      <c r="F20" s="1257"/>
      <c r="G20" s="1257"/>
      <c r="H20" s="1257"/>
      <c r="I20" s="1257"/>
      <c r="J20" s="1257"/>
      <c r="K20" s="624"/>
      <c r="L20" s="487"/>
      <c r="M20" s="487"/>
      <c r="N20" s="20"/>
    </row>
    <row r="21" spans="1:29" x14ac:dyDescent="0.25">
      <c r="A21" s="20"/>
      <c r="B21" s="1255"/>
      <c r="C21" s="1255"/>
      <c r="D21" s="1255"/>
      <c r="E21" s="1255"/>
      <c r="F21" s="1255"/>
      <c r="G21" s="1255"/>
      <c r="H21" s="1255"/>
      <c r="I21" s="1255"/>
      <c r="J21" s="1255"/>
      <c r="K21" s="625"/>
      <c r="L21" s="487"/>
      <c r="M21" s="487"/>
      <c r="N21" s="20"/>
    </row>
    <row r="22" spans="1:29" x14ac:dyDescent="0.25">
      <c r="A22"/>
      <c r="B22" s="429" t="s">
        <v>679</v>
      </c>
      <c r="C22" s="71"/>
      <c r="D22" s="71"/>
      <c r="E22" s="71"/>
      <c r="F22" s="71"/>
      <c r="G22" s="626"/>
      <c r="H22" s="627"/>
      <c r="I22" s="627"/>
      <c r="J22" s="627"/>
      <c r="K22" s="626"/>
      <c r="L22" s="487"/>
      <c r="M22" s="487"/>
      <c r="N22" s="20"/>
    </row>
    <row r="23" spans="1:29" x14ac:dyDescent="0.25">
      <c r="A23"/>
      <c r="B23" s="429" t="s">
        <v>680</v>
      </c>
      <c r="C23" s="71"/>
      <c r="D23" s="71"/>
      <c r="E23" s="71"/>
      <c r="F23" s="71"/>
      <c r="G23" s="626"/>
      <c r="H23" s="627"/>
      <c r="I23" s="627"/>
      <c r="J23" s="627"/>
      <c r="K23" s="626"/>
      <c r="L23" s="487"/>
      <c r="M23" s="487"/>
      <c r="N23" s="20"/>
    </row>
    <row r="24" spans="1:29" x14ac:dyDescent="0.25">
      <c r="A24"/>
      <c r="B24" s="429" t="s">
        <v>681</v>
      </c>
      <c r="C24" s="429"/>
      <c r="D24" s="429"/>
      <c r="E24" s="429"/>
      <c r="F24" s="429"/>
      <c r="G24" s="626"/>
      <c r="H24" s="627"/>
      <c r="I24" s="627"/>
      <c r="J24" s="627"/>
      <c r="K24" s="626"/>
      <c r="L24" s="487"/>
      <c r="M24" s="487"/>
      <c r="N24" s="20"/>
    </row>
    <row r="25" spans="1:29" x14ac:dyDescent="0.25">
      <c r="A25"/>
      <c r="B25" s="429" t="s">
        <v>884</v>
      </c>
      <c r="C25" s="429"/>
      <c r="D25" s="429"/>
      <c r="E25" s="429"/>
      <c r="F25" s="429"/>
      <c r="G25" s="626"/>
      <c r="H25" s="627"/>
      <c r="I25" s="627"/>
      <c r="J25" s="627"/>
      <c r="K25" s="626"/>
      <c r="L25" s="487"/>
      <c r="M25" s="487"/>
      <c r="N25" s="20"/>
    </row>
    <row r="26" spans="1:29" x14ac:dyDescent="0.25">
      <c r="A26" s="20"/>
      <c r="B26" s="428" t="s">
        <v>385</v>
      </c>
      <c r="C26" s="49"/>
      <c r="D26" s="49"/>
      <c r="E26" s="49"/>
      <c r="F26" s="49"/>
      <c r="G26" s="627"/>
      <c r="H26" s="627"/>
      <c r="I26" s="627"/>
      <c r="J26" s="627"/>
      <c r="K26" s="626"/>
      <c r="L26" s="487"/>
      <c r="M26" s="487"/>
      <c r="N26" s="20"/>
    </row>
    <row r="27" spans="1:29" x14ac:dyDescent="0.25">
      <c r="A27" s="20"/>
      <c r="B27" s="428" t="s">
        <v>387</v>
      </c>
      <c r="C27" s="49"/>
      <c r="D27" s="49"/>
      <c r="E27" s="49"/>
      <c r="F27" s="49"/>
      <c r="G27" s="627"/>
      <c r="H27" s="627"/>
      <c r="I27" s="627"/>
      <c r="J27" s="627"/>
      <c r="K27" s="626"/>
      <c r="L27" s="487"/>
      <c r="M27" s="487"/>
      <c r="N27" s="20"/>
    </row>
    <row r="28" spans="1:29" x14ac:dyDescent="0.25">
      <c r="A28" s="20"/>
      <c r="B28" s="428" t="s">
        <v>531</v>
      </c>
      <c r="C28" s="49"/>
      <c r="D28" s="49"/>
      <c r="E28" s="49"/>
      <c r="F28" s="49"/>
      <c r="G28" s="627"/>
      <c r="H28" s="627"/>
      <c r="I28" s="627"/>
      <c r="J28" s="627"/>
      <c r="K28" s="626"/>
      <c r="L28" s="487"/>
      <c r="M28" s="487"/>
      <c r="N28" s="20"/>
    </row>
    <row r="29" spans="1:29" x14ac:dyDescent="0.25">
      <c r="A29" s="20"/>
      <c r="B29" s="252"/>
      <c r="C29" s="253"/>
      <c r="D29" s="253"/>
      <c r="E29" s="253"/>
      <c r="F29" s="253"/>
      <c r="G29" s="628"/>
      <c r="H29" s="628"/>
      <c r="I29" s="628"/>
      <c r="J29" s="628"/>
      <c r="K29" s="629"/>
      <c r="L29" s="628"/>
      <c r="M29" s="628"/>
      <c r="N29" s="20"/>
    </row>
    <row r="30" spans="1:29" ht="15.75" x14ac:dyDescent="0.25">
      <c r="A30" s="20"/>
      <c r="B30" s="388" t="s">
        <v>669</v>
      </c>
      <c r="C30" s="20"/>
      <c r="D30" s="20"/>
      <c r="E30" s="20"/>
      <c r="F30" s="253"/>
      <c r="G30" s="628"/>
      <c r="H30" s="628"/>
      <c r="I30" s="628"/>
      <c r="J30" s="628"/>
      <c r="K30" s="629"/>
      <c r="L30" s="628"/>
      <c r="M30" s="628"/>
      <c r="N30" s="20"/>
    </row>
    <row r="31" spans="1:29" ht="15.75" thickBot="1" x14ac:dyDescent="0.3">
      <c r="A31" s="20"/>
      <c r="B31" s="20"/>
      <c r="C31" s="20"/>
      <c r="D31" s="20"/>
      <c r="E31" s="20"/>
      <c r="F31" s="20"/>
      <c r="G31" s="487"/>
      <c r="H31" s="487"/>
      <c r="I31" s="487"/>
      <c r="J31" s="487"/>
      <c r="K31" s="281"/>
      <c r="L31" s="487"/>
      <c r="M31" s="487"/>
      <c r="N31" s="20"/>
    </row>
    <row r="32" spans="1:29" ht="15.75" customHeight="1" x14ac:dyDescent="0.25">
      <c r="A32" s="20"/>
      <c r="B32" s="1236" t="s">
        <v>0</v>
      </c>
      <c r="C32" s="1239" t="s">
        <v>1</v>
      </c>
      <c r="D32" s="1242" t="s">
        <v>110</v>
      </c>
      <c r="E32" s="1245" t="s">
        <v>112</v>
      </c>
      <c r="F32" s="1239" t="s">
        <v>35</v>
      </c>
      <c r="G32" s="1248" t="s">
        <v>558</v>
      </c>
      <c r="H32" s="1249"/>
      <c r="I32" s="1249"/>
      <c r="J32" s="1249"/>
      <c r="K32" s="1249"/>
      <c r="L32" s="1249"/>
      <c r="M32" s="1250"/>
      <c r="N32" s="61"/>
    </row>
    <row r="33" spans="1:29" ht="15" customHeight="1" x14ac:dyDescent="0.25">
      <c r="A33" s="20"/>
      <c r="B33" s="1237"/>
      <c r="C33" s="1240"/>
      <c r="D33" s="1243"/>
      <c r="E33" s="1246"/>
      <c r="F33" s="1240"/>
      <c r="G33" s="1251" t="s">
        <v>36</v>
      </c>
      <c r="H33" s="1252"/>
      <c r="I33" s="1252"/>
      <c r="J33" s="1252"/>
      <c r="K33" s="1261" t="s">
        <v>672</v>
      </c>
      <c r="L33" s="1253" t="s">
        <v>137</v>
      </c>
      <c r="M33" s="1254" t="s">
        <v>138</v>
      </c>
      <c r="N33" s="20"/>
    </row>
    <row r="34" spans="1:29" ht="14.45" customHeight="1" x14ac:dyDescent="0.25">
      <c r="A34" s="20"/>
      <c r="B34" s="1237"/>
      <c r="C34" s="1240"/>
      <c r="D34" s="1243"/>
      <c r="E34" s="1246"/>
      <c r="F34" s="1240"/>
      <c r="G34" s="1251"/>
      <c r="H34" s="1252"/>
      <c r="I34" s="1252"/>
      <c r="J34" s="1252"/>
      <c r="K34" s="1261"/>
      <c r="L34" s="1253"/>
      <c r="M34" s="1254"/>
      <c r="N34" s="20"/>
    </row>
    <row r="35" spans="1:29" x14ac:dyDescent="0.25">
      <c r="A35" s="20"/>
      <c r="B35" s="1237"/>
      <c r="C35" s="1240"/>
      <c r="D35" s="1243"/>
      <c r="E35" s="1246"/>
      <c r="F35" s="1240"/>
      <c r="G35" s="630" t="s">
        <v>37</v>
      </c>
      <c r="H35" s="631" t="s">
        <v>37</v>
      </c>
      <c r="I35" s="631" t="s">
        <v>37</v>
      </c>
      <c r="J35" s="631" t="s">
        <v>37</v>
      </c>
      <c r="K35" s="601"/>
      <c r="L35" s="631"/>
      <c r="M35" s="602" t="s">
        <v>37</v>
      </c>
      <c r="N35" s="20"/>
    </row>
    <row r="36" spans="1:29" ht="22.5" x14ac:dyDescent="0.25">
      <c r="A36" s="20"/>
      <c r="B36" s="1237"/>
      <c r="C36" s="1240"/>
      <c r="D36" s="1243"/>
      <c r="E36" s="1246"/>
      <c r="F36" s="1240"/>
      <c r="G36" s="532" t="s">
        <v>383</v>
      </c>
      <c r="H36" s="533" t="s">
        <v>477</v>
      </c>
      <c r="I36" s="533" t="s">
        <v>683</v>
      </c>
      <c r="J36" s="550" t="s">
        <v>382</v>
      </c>
      <c r="K36" s="533" t="s">
        <v>673</v>
      </c>
      <c r="L36" s="632"/>
      <c r="M36" s="606" t="s">
        <v>671</v>
      </c>
      <c r="N36" s="20"/>
    </row>
    <row r="37" spans="1:29" s="85" customFormat="1" x14ac:dyDescent="0.25">
      <c r="A37" s="84"/>
      <c r="B37" s="1237"/>
      <c r="C37" s="1240"/>
      <c r="D37" s="1243"/>
      <c r="E37" s="1246"/>
      <c r="F37" s="1240"/>
      <c r="G37" s="633">
        <v>140</v>
      </c>
      <c r="H37" s="635">
        <v>180</v>
      </c>
      <c r="I37" s="635">
        <v>275</v>
      </c>
      <c r="J37" s="634" t="s">
        <v>384</v>
      </c>
      <c r="K37" s="634">
        <v>180</v>
      </c>
      <c r="L37" s="632"/>
      <c r="M37" s="606"/>
      <c r="N37" s="84"/>
    </row>
    <row r="38" spans="1:29" ht="15.75" thickBot="1" x14ac:dyDescent="0.3">
      <c r="A38" s="20"/>
      <c r="B38" s="1238"/>
      <c r="C38" s="1241"/>
      <c r="D38" s="1244"/>
      <c r="E38" s="1247"/>
      <c r="F38" s="1241"/>
      <c r="G38" s="641" t="s">
        <v>886</v>
      </c>
      <c r="H38" s="643">
        <v>0.5</v>
      </c>
      <c r="I38" s="644">
        <v>0.5</v>
      </c>
      <c r="J38" s="642">
        <v>0.45</v>
      </c>
      <c r="K38" s="642">
        <v>0.5</v>
      </c>
      <c r="L38" s="636" t="s">
        <v>352</v>
      </c>
      <c r="M38" s="637" t="s">
        <v>351</v>
      </c>
      <c r="N38" s="20"/>
    </row>
    <row r="39" spans="1:29" ht="36.75" customHeight="1" x14ac:dyDescent="0.25">
      <c r="A39" s="20"/>
      <c r="B39" s="400"/>
      <c r="C39" s="401" t="s">
        <v>651</v>
      </c>
      <c r="D39" s="402"/>
      <c r="E39" s="403" t="s">
        <v>124</v>
      </c>
      <c r="F39" s="404" t="s">
        <v>205</v>
      </c>
      <c r="G39" s="638">
        <v>2095</v>
      </c>
      <c r="H39" s="639">
        <v>2179</v>
      </c>
      <c r="I39" s="639">
        <f>ROUND(+H39*1.26,0)</f>
        <v>2746</v>
      </c>
      <c r="J39" s="639">
        <v>4259</v>
      </c>
      <c r="K39" s="639">
        <f t="shared" ref="K39:K46" si="0">+ROUND(H39*0.93,0)</f>
        <v>2026</v>
      </c>
      <c r="L39" s="639">
        <v>31242</v>
      </c>
      <c r="M39" s="640">
        <v>4767</v>
      </c>
      <c r="N39" s="20"/>
      <c r="O39" s="36"/>
      <c r="P39" s="36"/>
      <c r="Q39" s="36"/>
      <c r="R39" s="36"/>
      <c r="S39" s="36"/>
      <c r="T39" s="36"/>
      <c r="U39" s="36"/>
      <c r="V39" s="36"/>
      <c r="W39" s="36"/>
      <c r="X39" s="36"/>
      <c r="Y39" s="36"/>
      <c r="Z39" s="36"/>
      <c r="AA39" s="36"/>
      <c r="AB39" s="36"/>
      <c r="AC39" s="36"/>
    </row>
    <row r="40" spans="1:29" x14ac:dyDescent="0.25">
      <c r="A40" s="47"/>
      <c r="B40" s="255">
        <v>1</v>
      </c>
      <c r="C40" s="173" t="s">
        <v>86</v>
      </c>
      <c r="D40" s="176" t="s">
        <v>246</v>
      </c>
      <c r="E40" s="177">
        <v>0.125</v>
      </c>
      <c r="F40" s="178" t="s">
        <v>206</v>
      </c>
      <c r="G40" s="399">
        <f t="shared" ref="G40:G59" si="1">E40*2*$G$39/2</f>
        <v>261.875</v>
      </c>
      <c r="H40" s="321">
        <f t="shared" ref="H40:H46" si="2">E40*2*$H$39/2</f>
        <v>272.375</v>
      </c>
      <c r="I40" s="321">
        <f t="shared" ref="I40:I46" si="3">E40*2*$I$39/2</f>
        <v>343.25</v>
      </c>
      <c r="J40" s="321">
        <f t="shared" ref="J40:J46" si="4">E40*2*$J$39/2</f>
        <v>532.375</v>
      </c>
      <c r="K40" s="321">
        <f t="shared" si="0"/>
        <v>253</v>
      </c>
      <c r="L40" s="321">
        <f t="shared" ref="L40:L46" si="5">E40*2*$L$39/2</f>
        <v>3905.25</v>
      </c>
      <c r="M40" s="322">
        <f t="shared" ref="M40:M46" si="6">E40*2*$M$39/2</f>
        <v>595.875</v>
      </c>
      <c r="N40" s="47"/>
    </row>
    <row r="41" spans="1:29" s="46" customFormat="1" ht="12" x14ac:dyDescent="0.2">
      <c r="A41" s="47"/>
      <c r="B41" s="171">
        <v>2</v>
      </c>
      <c r="C41" s="174" t="s">
        <v>87</v>
      </c>
      <c r="D41" s="179" t="s">
        <v>246</v>
      </c>
      <c r="E41" s="180">
        <v>0.32</v>
      </c>
      <c r="F41" s="181" t="s">
        <v>206</v>
      </c>
      <c r="G41" s="320">
        <f t="shared" si="1"/>
        <v>670.4</v>
      </c>
      <c r="H41" s="323">
        <f t="shared" si="2"/>
        <v>697.28</v>
      </c>
      <c r="I41" s="323">
        <f t="shared" si="3"/>
        <v>878.72</v>
      </c>
      <c r="J41" s="323">
        <f t="shared" si="4"/>
        <v>1362.88</v>
      </c>
      <c r="K41" s="323">
        <f t="shared" si="0"/>
        <v>648</v>
      </c>
      <c r="L41" s="323">
        <f t="shared" si="5"/>
        <v>9997.44</v>
      </c>
      <c r="M41" s="324">
        <f t="shared" si="6"/>
        <v>1525.44</v>
      </c>
      <c r="N41" s="47"/>
    </row>
    <row r="42" spans="1:29" s="46" customFormat="1" ht="12" x14ac:dyDescent="0.2">
      <c r="A42" s="47"/>
      <c r="B42" s="171">
        <v>3</v>
      </c>
      <c r="C42" s="174" t="s">
        <v>88</v>
      </c>
      <c r="D42" s="179" t="s">
        <v>246</v>
      </c>
      <c r="E42" s="180">
        <v>0.32</v>
      </c>
      <c r="F42" s="181" t="s">
        <v>206</v>
      </c>
      <c r="G42" s="320">
        <f t="shared" si="1"/>
        <v>670.4</v>
      </c>
      <c r="H42" s="323">
        <f t="shared" si="2"/>
        <v>697.28</v>
      </c>
      <c r="I42" s="323">
        <f t="shared" si="3"/>
        <v>878.72</v>
      </c>
      <c r="J42" s="323">
        <f t="shared" si="4"/>
        <v>1362.88</v>
      </c>
      <c r="K42" s="323">
        <f t="shared" si="0"/>
        <v>648</v>
      </c>
      <c r="L42" s="323">
        <f t="shared" si="5"/>
        <v>9997.44</v>
      </c>
      <c r="M42" s="324">
        <f t="shared" si="6"/>
        <v>1525.44</v>
      </c>
      <c r="N42" s="47"/>
    </row>
    <row r="43" spans="1:29" s="46" customFormat="1" ht="12" x14ac:dyDescent="0.2">
      <c r="A43" s="47"/>
      <c r="B43" s="171">
        <v>4</v>
      </c>
      <c r="C43" s="174" t="s">
        <v>89</v>
      </c>
      <c r="D43" s="179" t="s">
        <v>246</v>
      </c>
      <c r="E43" s="180">
        <v>0.25</v>
      </c>
      <c r="F43" s="181" t="s">
        <v>206</v>
      </c>
      <c r="G43" s="320">
        <f t="shared" si="1"/>
        <v>523.75</v>
      </c>
      <c r="H43" s="323">
        <f t="shared" si="2"/>
        <v>544.75</v>
      </c>
      <c r="I43" s="323">
        <f t="shared" si="3"/>
        <v>686.5</v>
      </c>
      <c r="J43" s="323">
        <f t="shared" si="4"/>
        <v>1064.75</v>
      </c>
      <c r="K43" s="323">
        <f t="shared" si="0"/>
        <v>507</v>
      </c>
      <c r="L43" s="323">
        <f t="shared" si="5"/>
        <v>7810.5</v>
      </c>
      <c r="M43" s="324">
        <f t="shared" si="6"/>
        <v>1191.75</v>
      </c>
      <c r="N43" s="47"/>
    </row>
    <row r="44" spans="1:29" s="46" customFormat="1" ht="12" x14ac:dyDescent="0.2">
      <c r="A44" s="47"/>
      <c r="B44" s="171">
        <v>5</v>
      </c>
      <c r="C44" s="174" t="s">
        <v>90</v>
      </c>
      <c r="D44" s="179" t="s">
        <v>246</v>
      </c>
      <c r="E44" s="180">
        <v>0.2</v>
      </c>
      <c r="F44" s="181" t="s">
        <v>206</v>
      </c>
      <c r="G44" s="320">
        <f t="shared" si="1"/>
        <v>419</v>
      </c>
      <c r="H44" s="323">
        <f t="shared" si="2"/>
        <v>435.8</v>
      </c>
      <c r="I44" s="323">
        <f t="shared" si="3"/>
        <v>549.20000000000005</v>
      </c>
      <c r="J44" s="323">
        <f t="shared" si="4"/>
        <v>851.80000000000007</v>
      </c>
      <c r="K44" s="323">
        <f t="shared" si="0"/>
        <v>405</v>
      </c>
      <c r="L44" s="323">
        <f t="shared" si="5"/>
        <v>6248.4000000000005</v>
      </c>
      <c r="M44" s="324">
        <f t="shared" si="6"/>
        <v>953.40000000000009</v>
      </c>
      <c r="N44" s="47"/>
    </row>
    <row r="45" spans="1:29" s="46" customFormat="1" ht="12" x14ac:dyDescent="0.2">
      <c r="A45" s="47"/>
      <c r="B45" s="171">
        <v>6</v>
      </c>
      <c r="C45" s="174" t="s">
        <v>91</v>
      </c>
      <c r="D45" s="179" t="s">
        <v>246</v>
      </c>
      <c r="E45" s="180">
        <v>0.15</v>
      </c>
      <c r="F45" s="181" t="s">
        <v>206</v>
      </c>
      <c r="G45" s="320">
        <f t="shared" si="1"/>
        <v>314.25</v>
      </c>
      <c r="H45" s="323">
        <f t="shared" si="2"/>
        <v>326.84999999999997</v>
      </c>
      <c r="I45" s="323">
        <f t="shared" si="3"/>
        <v>411.9</v>
      </c>
      <c r="J45" s="323">
        <f t="shared" si="4"/>
        <v>638.85</v>
      </c>
      <c r="K45" s="323">
        <f t="shared" si="0"/>
        <v>304</v>
      </c>
      <c r="L45" s="323">
        <f t="shared" si="5"/>
        <v>4686.3</v>
      </c>
      <c r="M45" s="324">
        <f t="shared" si="6"/>
        <v>715.05</v>
      </c>
      <c r="N45" s="47"/>
    </row>
    <row r="46" spans="1:29" s="46" customFormat="1" ht="12" x14ac:dyDescent="0.2">
      <c r="A46" s="47"/>
      <c r="B46" s="171">
        <v>7</v>
      </c>
      <c r="C46" s="174" t="s">
        <v>92</v>
      </c>
      <c r="D46" s="179" t="s">
        <v>246</v>
      </c>
      <c r="E46" s="180">
        <v>0.125</v>
      </c>
      <c r="F46" s="181" t="s">
        <v>206</v>
      </c>
      <c r="G46" s="320">
        <f t="shared" si="1"/>
        <v>261.875</v>
      </c>
      <c r="H46" s="323">
        <f t="shared" si="2"/>
        <v>272.375</v>
      </c>
      <c r="I46" s="323">
        <f t="shared" si="3"/>
        <v>343.25</v>
      </c>
      <c r="J46" s="323">
        <f t="shared" si="4"/>
        <v>532.375</v>
      </c>
      <c r="K46" s="323">
        <f t="shared" si="0"/>
        <v>253</v>
      </c>
      <c r="L46" s="323">
        <f t="shared" si="5"/>
        <v>3905.25</v>
      </c>
      <c r="M46" s="324">
        <f t="shared" si="6"/>
        <v>595.875</v>
      </c>
      <c r="N46" s="47"/>
    </row>
    <row r="47" spans="1:29" s="46" customFormat="1" ht="12" x14ac:dyDescent="0.2">
      <c r="A47" s="47"/>
      <c r="B47" s="171">
        <v>8</v>
      </c>
      <c r="C47" s="174" t="s">
        <v>93</v>
      </c>
      <c r="D47" s="179" t="s">
        <v>246</v>
      </c>
      <c r="E47" s="180">
        <v>0.05</v>
      </c>
      <c r="F47" s="181" t="s">
        <v>206</v>
      </c>
      <c r="G47" s="320">
        <f>$E$47*G$39*1.35</f>
        <v>141.41250000000002</v>
      </c>
      <c r="H47" s="323">
        <f>$E$47*H$39*1.35</f>
        <v>147.08250000000001</v>
      </c>
      <c r="I47" s="323">
        <f>E47*2*$I$39/2*1.35</f>
        <v>185.35500000000002</v>
      </c>
      <c r="J47" s="323">
        <f>$E$47*J$39*1.35</f>
        <v>287.48250000000002</v>
      </c>
      <c r="K47" s="323">
        <f>$E$47*K$39*1.35</f>
        <v>136.75500000000002</v>
      </c>
      <c r="L47" s="323">
        <f>$E$47*L$39</f>
        <v>1562.1000000000001</v>
      </c>
      <c r="M47" s="324">
        <f>$E$47*M$39*1.35</f>
        <v>321.77250000000004</v>
      </c>
      <c r="N47" s="47"/>
    </row>
    <row r="48" spans="1:29" s="46" customFormat="1" ht="12" x14ac:dyDescent="0.2">
      <c r="A48" s="47"/>
      <c r="B48" s="171">
        <v>9</v>
      </c>
      <c r="C48" s="174" t="s">
        <v>94</v>
      </c>
      <c r="D48" s="179" t="s">
        <v>246</v>
      </c>
      <c r="E48" s="180">
        <v>0.1</v>
      </c>
      <c r="F48" s="181" t="s">
        <v>206</v>
      </c>
      <c r="G48" s="320">
        <f t="shared" si="1"/>
        <v>209.5</v>
      </c>
      <c r="H48" s="323">
        <f t="shared" ref="H48:H59" si="7">E48*2*$H$39/2</f>
        <v>217.9</v>
      </c>
      <c r="I48" s="323">
        <f t="shared" ref="I48:I59" si="8">E48*2*$I$39/2</f>
        <v>274.60000000000002</v>
      </c>
      <c r="J48" s="323">
        <f t="shared" ref="J48:J59" si="9">E48*2*$J$39/2</f>
        <v>425.90000000000003</v>
      </c>
      <c r="K48" s="323">
        <f t="shared" ref="K48:K59" si="10">+ROUND(H48*0.93,0)</f>
        <v>203</v>
      </c>
      <c r="L48" s="323">
        <f t="shared" ref="L48:L59" si="11">E48*2*$L$39/2</f>
        <v>3124.2000000000003</v>
      </c>
      <c r="M48" s="324">
        <f t="shared" ref="M48:M59" si="12">E48*2*$M$39/2</f>
        <v>476.70000000000005</v>
      </c>
      <c r="N48" s="47"/>
    </row>
    <row r="49" spans="1:14" s="46" customFormat="1" ht="12" x14ac:dyDescent="0.2">
      <c r="A49" s="47"/>
      <c r="B49" s="171">
        <v>10</v>
      </c>
      <c r="C49" s="174" t="s">
        <v>95</v>
      </c>
      <c r="D49" s="179" t="s">
        <v>246</v>
      </c>
      <c r="E49" s="180">
        <v>0.2</v>
      </c>
      <c r="F49" s="181" t="s">
        <v>206</v>
      </c>
      <c r="G49" s="320">
        <f t="shared" si="1"/>
        <v>419</v>
      </c>
      <c r="H49" s="323">
        <f t="shared" si="7"/>
        <v>435.8</v>
      </c>
      <c r="I49" s="323">
        <f t="shared" si="8"/>
        <v>549.20000000000005</v>
      </c>
      <c r="J49" s="323">
        <f t="shared" si="9"/>
        <v>851.80000000000007</v>
      </c>
      <c r="K49" s="323">
        <f t="shared" si="10"/>
        <v>405</v>
      </c>
      <c r="L49" s="323">
        <f t="shared" si="11"/>
        <v>6248.4000000000005</v>
      </c>
      <c r="M49" s="324">
        <f t="shared" si="12"/>
        <v>953.40000000000009</v>
      </c>
      <c r="N49" s="47"/>
    </row>
    <row r="50" spans="1:14" s="46" customFormat="1" ht="12" x14ac:dyDescent="0.2">
      <c r="A50" s="47"/>
      <c r="B50" s="171">
        <v>11</v>
      </c>
      <c r="C50" s="174" t="s">
        <v>96</v>
      </c>
      <c r="D50" s="179" t="s">
        <v>246</v>
      </c>
      <c r="E50" s="180">
        <v>0.46</v>
      </c>
      <c r="F50" s="181" t="s">
        <v>206</v>
      </c>
      <c r="G50" s="320">
        <f t="shared" si="1"/>
        <v>963.7</v>
      </c>
      <c r="H50" s="323">
        <f t="shared" si="7"/>
        <v>1002.34</v>
      </c>
      <c r="I50" s="323">
        <f t="shared" si="8"/>
        <v>1263.1600000000001</v>
      </c>
      <c r="J50" s="323">
        <f t="shared" si="9"/>
        <v>1959.14</v>
      </c>
      <c r="K50" s="323">
        <f t="shared" si="10"/>
        <v>932</v>
      </c>
      <c r="L50" s="323">
        <f t="shared" si="11"/>
        <v>14371.320000000002</v>
      </c>
      <c r="M50" s="324">
        <f t="shared" si="12"/>
        <v>2192.8200000000002</v>
      </c>
      <c r="N50" s="47"/>
    </row>
    <row r="51" spans="1:14" s="46" customFormat="1" ht="12" x14ac:dyDescent="0.2">
      <c r="A51" s="47"/>
      <c r="B51" s="171">
        <v>12</v>
      </c>
      <c r="C51" s="174" t="s">
        <v>97</v>
      </c>
      <c r="D51" s="179" t="s">
        <v>246</v>
      </c>
      <c r="E51" s="180">
        <v>0.25</v>
      </c>
      <c r="F51" s="181" t="s">
        <v>206</v>
      </c>
      <c r="G51" s="320">
        <f t="shared" si="1"/>
        <v>523.75</v>
      </c>
      <c r="H51" s="323">
        <f t="shared" si="7"/>
        <v>544.75</v>
      </c>
      <c r="I51" s="323">
        <f t="shared" si="8"/>
        <v>686.5</v>
      </c>
      <c r="J51" s="323">
        <f t="shared" si="9"/>
        <v>1064.75</v>
      </c>
      <c r="K51" s="323">
        <f t="shared" si="10"/>
        <v>507</v>
      </c>
      <c r="L51" s="323">
        <f t="shared" si="11"/>
        <v>7810.5</v>
      </c>
      <c r="M51" s="324">
        <f t="shared" si="12"/>
        <v>1191.75</v>
      </c>
      <c r="N51" s="47"/>
    </row>
    <row r="52" spans="1:14" s="46" customFormat="1" ht="12" x14ac:dyDescent="0.2">
      <c r="A52" s="47"/>
      <c r="B52" s="171">
        <v>13</v>
      </c>
      <c r="C52" s="174" t="s">
        <v>98</v>
      </c>
      <c r="D52" s="179" t="s">
        <v>246</v>
      </c>
      <c r="E52" s="180">
        <v>0.2</v>
      </c>
      <c r="F52" s="181" t="s">
        <v>206</v>
      </c>
      <c r="G52" s="320">
        <f t="shared" si="1"/>
        <v>419</v>
      </c>
      <c r="H52" s="323">
        <f t="shared" si="7"/>
        <v>435.8</v>
      </c>
      <c r="I52" s="323">
        <f t="shared" si="8"/>
        <v>549.20000000000005</v>
      </c>
      <c r="J52" s="323">
        <f t="shared" si="9"/>
        <v>851.80000000000007</v>
      </c>
      <c r="K52" s="323">
        <f t="shared" si="10"/>
        <v>405</v>
      </c>
      <c r="L52" s="323">
        <f t="shared" si="11"/>
        <v>6248.4000000000005</v>
      </c>
      <c r="M52" s="324">
        <f t="shared" si="12"/>
        <v>953.40000000000009</v>
      </c>
      <c r="N52" s="47"/>
    </row>
    <row r="53" spans="1:14" s="46" customFormat="1" ht="12" x14ac:dyDescent="0.2">
      <c r="A53" s="47"/>
      <c r="B53" s="171">
        <v>14</v>
      </c>
      <c r="C53" s="174" t="s">
        <v>99</v>
      </c>
      <c r="D53" s="179" t="s">
        <v>246</v>
      </c>
      <c r="E53" s="180">
        <v>0.2</v>
      </c>
      <c r="F53" s="181" t="s">
        <v>206</v>
      </c>
      <c r="G53" s="320">
        <f t="shared" si="1"/>
        <v>419</v>
      </c>
      <c r="H53" s="323">
        <f t="shared" si="7"/>
        <v>435.8</v>
      </c>
      <c r="I53" s="323">
        <f t="shared" si="8"/>
        <v>549.20000000000005</v>
      </c>
      <c r="J53" s="323">
        <f t="shared" si="9"/>
        <v>851.80000000000007</v>
      </c>
      <c r="K53" s="323">
        <f t="shared" si="10"/>
        <v>405</v>
      </c>
      <c r="L53" s="323">
        <f t="shared" si="11"/>
        <v>6248.4000000000005</v>
      </c>
      <c r="M53" s="324">
        <f t="shared" si="12"/>
        <v>953.40000000000009</v>
      </c>
      <c r="N53" s="47"/>
    </row>
    <row r="54" spans="1:14" s="46" customFormat="1" ht="12" x14ac:dyDescent="0.2">
      <c r="A54" s="47"/>
      <c r="B54" s="171">
        <v>15</v>
      </c>
      <c r="C54" s="174" t="s">
        <v>100</v>
      </c>
      <c r="D54" s="179" t="s">
        <v>246</v>
      </c>
      <c r="E54" s="180">
        <v>0.2</v>
      </c>
      <c r="F54" s="181" t="s">
        <v>206</v>
      </c>
      <c r="G54" s="320">
        <f t="shared" si="1"/>
        <v>419</v>
      </c>
      <c r="H54" s="323">
        <f t="shared" si="7"/>
        <v>435.8</v>
      </c>
      <c r="I54" s="323">
        <f t="shared" si="8"/>
        <v>549.20000000000005</v>
      </c>
      <c r="J54" s="323">
        <f t="shared" si="9"/>
        <v>851.80000000000007</v>
      </c>
      <c r="K54" s="323">
        <f t="shared" si="10"/>
        <v>405</v>
      </c>
      <c r="L54" s="323">
        <f t="shared" si="11"/>
        <v>6248.4000000000005</v>
      </c>
      <c r="M54" s="324">
        <f t="shared" si="12"/>
        <v>953.40000000000009</v>
      </c>
      <c r="N54" s="47"/>
    </row>
    <row r="55" spans="1:14" s="46" customFormat="1" ht="12" x14ac:dyDescent="0.2">
      <c r="A55" s="47"/>
      <c r="B55" s="171">
        <v>16</v>
      </c>
      <c r="C55" s="174" t="s">
        <v>111</v>
      </c>
      <c r="D55" s="179" t="s">
        <v>246</v>
      </c>
      <c r="E55" s="180">
        <v>0.32</v>
      </c>
      <c r="F55" s="181" t="s">
        <v>206</v>
      </c>
      <c r="G55" s="320">
        <f t="shared" si="1"/>
        <v>670.4</v>
      </c>
      <c r="H55" s="323">
        <f t="shared" si="7"/>
        <v>697.28</v>
      </c>
      <c r="I55" s="323">
        <f t="shared" si="8"/>
        <v>878.72</v>
      </c>
      <c r="J55" s="323">
        <f t="shared" si="9"/>
        <v>1362.88</v>
      </c>
      <c r="K55" s="323">
        <f t="shared" si="10"/>
        <v>648</v>
      </c>
      <c r="L55" s="323">
        <f t="shared" si="11"/>
        <v>9997.44</v>
      </c>
      <c r="M55" s="324">
        <f t="shared" si="12"/>
        <v>1525.44</v>
      </c>
      <c r="N55" s="47"/>
    </row>
    <row r="56" spans="1:14" s="46" customFormat="1" ht="12" x14ac:dyDescent="0.2">
      <c r="A56" s="47"/>
      <c r="B56" s="171">
        <v>17</v>
      </c>
      <c r="C56" s="174" t="s">
        <v>101</v>
      </c>
      <c r="D56" s="179" t="s">
        <v>246</v>
      </c>
      <c r="E56" s="180">
        <v>0.25</v>
      </c>
      <c r="F56" s="181" t="s">
        <v>206</v>
      </c>
      <c r="G56" s="320">
        <f t="shared" si="1"/>
        <v>523.75</v>
      </c>
      <c r="H56" s="323">
        <f t="shared" si="7"/>
        <v>544.75</v>
      </c>
      <c r="I56" s="323">
        <f t="shared" si="8"/>
        <v>686.5</v>
      </c>
      <c r="J56" s="323">
        <f t="shared" si="9"/>
        <v>1064.75</v>
      </c>
      <c r="K56" s="323">
        <f t="shared" si="10"/>
        <v>507</v>
      </c>
      <c r="L56" s="323">
        <f t="shared" si="11"/>
        <v>7810.5</v>
      </c>
      <c r="M56" s="324">
        <f t="shared" si="12"/>
        <v>1191.75</v>
      </c>
      <c r="N56" s="47"/>
    </row>
    <row r="57" spans="1:14" s="46" customFormat="1" ht="12" x14ac:dyDescent="0.2">
      <c r="A57" s="47"/>
      <c r="B57" s="171">
        <v>18</v>
      </c>
      <c r="C57" s="174" t="s">
        <v>102</v>
      </c>
      <c r="D57" s="179" t="s">
        <v>246</v>
      </c>
      <c r="E57" s="180">
        <v>0.19500000000000001</v>
      </c>
      <c r="F57" s="181" t="s">
        <v>206</v>
      </c>
      <c r="G57" s="320">
        <f t="shared" si="1"/>
        <v>408.52500000000003</v>
      </c>
      <c r="H57" s="323">
        <f t="shared" si="7"/>
        <v>424.90500000000003</v>
      </c>
      <c r="I57" s="323">
        <f t="shared" si="8"/>
        <v>535.47</v>
      </c>
      <c r="J57" s="323">
        <f t="shared" si="9"/>
        <v>830.505</v>
      </c>
      <c r="K57" s="323">
        <f t="shared" si="10"/>
        <v>395</v>
      </c>
      <c r="L57" s="323">
        <f t="shared" si="11"/>
        <v>6092.1900000000005</v>
      </c>
      <c r="M57" s="324">
        <f t="shared" si="12"/>
        <v>929.56500000000005</v>
      </c>
      <c r="N57" s="47"/>
    </row>
    <row r="58" spans="1:14" s="46" customFormat="1" ht="12" x14ac:dyDescent="0.2">
      <c r="A58" s="47"/>
      <c r="B58" s="171">
        <v>19</v>
      </c>
      <c r="C58" s="174" t="s">
        <v>103</v>
      </c>
      <c r="D58" s="179" t="s">
        <v>246</v>
      </c>
      <c r="E58" s="180">
        <v>0.245</v>
      </c>
      <c r="F58" s="181" t="s">
        <v>206</v>
      </c>
      <c r="G58" s="320">
        <f t="shared" si="1"/>
        <v>513.27499999999998</v>
      </c>
      <c r="H58" s="323">
        <f t="shared" si="7"/>
        <v>533.85500000000002</v>
      </c>
      <c r="I58" s="323">
        <f t="shared" si="8"/>
        <v>672.77</v>
      </c>
      <c r="J58" s="323">
        <f t="shared" si="9"/>
        <v>1043.4549999999999</v>
      </c>
      <c r="K58" s="323">
        <f t="shared" si="10"/>
        <v>496</v>
      </c>
      <c r="L58" s="323">
        <f t="shared" si="11"/>
        <v>7654.29</v>
      </c>
      <c r="M58" s="324">
        <f t="shared" si="12"/>
        <v>1167.915</v>
      </c>
      <c r="N58" s="47"/>
    </row>
    <row r="59" spans="1:14" s="46" customFormat="1" ht="12.75" thickBot="1" x14ac:dyDescent="0.25">
      <c r="A59" s="47"/>
      <c r="B59" s="172">
        <v>20</v>
      </c>
      <c r="C59" s="175" t="s">
        <v>104</v>
      </c>
      <c r="D59" s="182" t="s">
        <v>246</v>
      </c>
      <c r="E59" s="183">
        <v>0.24</v>
      </c>
      <c r="F59" s="184" t="s">
        <v>206</v>
      </c>
      <c r="G59" s="325">
        <f t="shared" si="1"/>
        <v>502.79999999999995</v>
      </c>
      <c r="H59" s="326">
        <f t="shared" si="7"/>
        <v>522.96</v>
      </c>
      <c r="I59" s="326">
        <f t="shared" si="8"/>
        <v>659.04</v>
      </c>
      <c r="J59" s="326">
        <f t="shared" si="9"/>
        <v>1022.16</v>
      </c>
      <c r="K59" s="326">
        <f t="shared" si="10"/>
        <v>486</v>
      </c>
      <c r="L59" s="326">
        <f t="shared" si="11"/>
        <v>7498.08</v>
      </c>
      <c r="M59" s="327">
        <f t="shared" si="12"/>
        <v>1144.08</v>
      </c>
      <c r="N59" s="47"/>
    </row>
    <row r="60" spans="1:14" s="46" customFormat="1" x14ac:dyDescent="0.25">
      <c r="A60" s="20"/>
      <c r="B60" s="20"/>
      <c r="C60" s="20"/>
      <c r="D60" s="20"/>
      <c r="E60" s="20"/>
      <c r="F60" s="20"/>
      <c r="G60" s="487"/>
      <c r="H60" s="487"/>
      <c r="I60" s="487"/>
      <c r="J60" s="487"/>
      <c r="K60" s="281"/>
      <c r="L60" s="487"/>
      <c r="M60" s="487"/>
      <c r="N60" s="20"/>
    </row>
    <row r="61" spans="1:14" x14ac:dyDescent="0.25">
      <c r="A61" s="20"/>
      <c r="B61" s="20" t="s">
        <v>613</v>
      </c>
      <c r="C61" s="20"/>
      <c r="D61" s="20"/>
      <c r="E61" s="20"/>
      <c r="F61" s="20"/>
      <c r="G61" s="487"/>
      <c r="H61" s="487"/>
      <c r="I61" s="487"/>
      <c r="J61" s="487"/>
      <c r="K61" s="281"/>
      <c r="L61" s="487"/>
      <c r="M61" s="487"/>
      <c r="N61" s="20"/>
    </row>
    <row r="62" spans="1:14" ht="15" customHeight="1" x14ac:dyDescent="0.25">
      <c r="A62" s="20"/>
      <c r="B62" s="797" t="s">
        <v>821</v>
      </c>
      <c r="C62" s="797"/>
      <c r="D62" s="797"/>
      <c r="E62" s="797"/>
      <c r="F62" s="797"/>
      <c r="G62" s="797"/>
      <c r="H62" s="797"/>
      <c r="I62" s="797"/>
      <c r="J62" s="797"/>
      <c r="K62" s="797"/>
      <c r="L62" s="797"/>
      <c r="M62" s="20"/>
      <c r="N62" s="20"/>
    </row>
    <row r="63" spans="1:14" ht="34.5" customHeight="1" x14ac:dyDescent="0.25">
      <c r="A63" s="20"/>
      <c r="B63" s="1234" t="s">
        <v>755</v>
      </c>
      <c r="C63" s="1235"/>
      <c r="D63" s="1235"/>
      <c r="E63" s="1235"/>
      <c r="F63" s="1235"/>
      <c r="G63" s="1235"/>
      <c r="H63" s="1235"/>
      <c r="I63" s="1235"/>
      <c r="J63" s="1235"/>
      <c r="K63" s="1235"/>
      <c r="L63" s="1235"/>
      <c r="M63" s="1235"/>
      <c r="N63" s="20"/>
    </row>
  </sheetData>
  <sortState ref="H10:H14">
    <sortCondition ref="H10"/>
  </sortState>
  <mergeCells count="25">
    <mergeCell ref="C19:D19"/>
    <mergeCell ref="L6:L7"/>
    <mergeCell ref="M6:M7"/>
    <mergeCell ref="B5:B17"/>
    <mergeCell ref="C5:D17"/>
    <mergeCell ref="E5:E17"/>
    <mergeCell ref="F5:F17"/>
    <mergeCell ref="K6:K7"/>
    <mergeCell ref="G6:J7"/>
    <mergeCell ref="B3:D3"/>
    <mergeCell ref="B63:M63"/>
    <mergeCell ref="B32:B38"/>
    <mergeCell ref="C32:C38"/>
    <mergeCell ref="D32:D38"/>
    <mergeCell ref="E32:E38"/>
    <mergeCell ref="F32:F38"/>
    <mergeCell ref="G32:M32"/>
    <mergeCell ref="G33:J34"/>
    <mergeCell ref="L33:L34"/>
    <mergeCell ref="M33:M34"/>
    <mergeCell ref="B21:J21"/>
    <mergeCell ref="B20:J20"/>
    <mergeCell ref="G5:M5"/>
    <mergeCell ref="K33:K34"/>
    <mergeCell ref="C18:D18"/>
  </mergeCells>
  <hyperlinks>
    <hyperlink ref="M2" location="СОДЕРЖАНИЕ!A1" display="Назад в СОДЕРЖАНИЕ "/>
    <hyperlink ref="B62:L62" location="'Матрица цветов (18)'!A1" display="Сроки поставки смотрите на листе Матрица цветов (19)"/>
  </hyperlinks>
  <pageMargins left="0.23622047244094491" right="0.23622047244094491" top="0.35433070866141736" bottom="0.74803149606299213" header="0.11811023622047245" footer="0.11811023622047245"/>
  <pageSetup paperSize="9" scale="59" fitToHeight="4" orientation="landscape" verticalDpi="4294967295" r:id="rId1"/>
  <headerFooter>
    <oddFooter>Страница &amp;P</oddFooter>
  </headerFooter>
  <colBreaks count="1" manualBreakCount="1">
    <brk id="14"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20</vt:i4>
      </vt:variant>
      <vt:variant>
        <vt:lpstr>Именованные диапазоны</vt:lpstr>
      </vt:variant>
      <vt:variant>
        <vt:i4>18</vt:i4>
      </vt:variant>
    </vt:vector>
  </HeadingPairs>
  <TitlesOfParts>
    <vt:vector size="38" baseType="lpstr">
      <vt:lpstr>СОДЕРЖАНИЕ</vt:lpstr>
      <vt:lpstr>НАЦЕНКИ</vt:lpstr>
      <vt:lpstr>AQUAVENT (1)</vt:lpstr>
      <vt:lpstr>Водосточные системы (2)</vt:lpstr>
      <vt:lpstr>Софиты (3)</vt:lpstr>
      <vt:lpstr>ФАСАДЫ (4)</vt:lpstr>
      <vt:lpstr>Комп. к Софитам_Фасадам (5)</vt:lpstr>
      <vt:lpstr>Подсистема (6)</vt:lpstr>
      <vt:lpstr>Фартуки (гладкие листы) (7)</vt:lpstr>
      <vt:lpstr>AQUACLICK (8)</vt:lpstr>
      <vt:lpstr>Металлочерепица (9)</vt:lpstr>
      <vt:lpstr>Модульный профиль (10)</vt:lpstr>
      <vt:lpstr>Комплектующие для кровли (11)</vt:lpstr>
      <vt:lpstr>Комплектующие для ВС (12)</vt:lpstr>
      <vt:lpstr>Модульные ограждения (13)</vt:lpstr>
      <vt:lpstr>Демонстрационные материалы (14)</vt:lpstr>
      <vt:lpstr>Сопутствующие товары (15)</vt:lpstr>
      <vt:lpstr>Тара (16)</vt:lpstr>
      <vt:lpstr>Под заказ (17)</vt:lpstr>
      <vt:lpstr>Матрица цветов (18)</vt:lpstr>
      <vt:lpstr>_1.1._Водосточная_система_с_покрытием_PURAL</vt:lpstr>
      <vt:lpstr>'AQUACLICK (8)'!Print_Area</vt:lpstr>
      <vt:lpstr>'Водосточные системы (2)'!Print_Area</vt:lpstr>
      <vt:lpstr>'Демонстрационные материалы (14)'!Print_Area</vt:lpstr>
      <vt:lpstr>'Комп. к Софитам_Фасадам (5)'!Print_Area</vt:lpstr>
      <vt:lpstr>'Комплектующие для ВС (12)'!Print_Area</vt:lpstr>
      <vt:lpstr>'Комплектующие для кровли (11)'!Print_Area</vt:lpstr>
      <vt:lpstr>'Матрица цветов (18)'!Print_Area</vt:lpstr>
      <vt:lpstr>'Металлочерепица (9)'!Print_Area</vt:lpstr>
      <vt:lpstr>'Модульные ограждения (13)'!Print_Area</vt:lpstr>
      <vt:lpstr>'Модульный профиль (10)'!Print_Area</vt:lpstr>
      <vt:lpstr>НАЦЕНКИ!Print_Area</vt:lpstr>
      <vt:lpstr>'Под заказ (17)'!Print_Area</vt:lpstr>
      <vt:lpstr>'Подсистема (6)'!Print_Area</vt:lpstr>
      <vt:lpstr>СОДЕРЖАНИЕ!Print_Area</vt:lpstr>
      <vt:lpstr>'Софиты (3)'!Print_Area</vt:lpstr>
      <vt:lpstr>'Фартуки (гладкие листы) (7)'!Print_Area</vt:lpstr>
      <vt:lpstr>'ФАСАДЫ (4)'!Print_Area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Дмитрий</dc:creator>
  <cp:lastModifiedBy>Шувалова Екатерина Владимировна</cp:lastModifiedBy>
  <cp:lastPrinted>2025-08-04T13:37:58Z</cp:lastPrinted>
  <dcterms:created xsi:type="dcterms:W3CDTF">2019-04-24T18:30:18Z</dcterms:created>
  <dcterms:modified xsi:type="dcterms:W3CDTF">2026-05-07T08:46:18Z</dcterms:modified>
</cp:coreProperties>
</file>