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Y:\Фининсово-экономичесий отдел\Себестоимость\Прайс\Актуальные прайсы\"/>
    </mc:Choice>
  </mc:AlternateContent>
  <bookViews>
    <workbookView xWindow="0" yWindow="0" windowWidth="28800" windowHeight="12135" tabRatio="903"/>
  </bookViews>
  <sheets>
    <sheet name="СОДЕРЖАНИЕ" sheetId="17" r:id="rId1"/>
    <sheet name="НАЦЕНКИ" sheetId="22" r:id="rId2"/>
    <sheet name="AQUAVENT (1)" sheetId="41" r:id="rId3"/>
    <sheet name="Водосточные системы (2)" sheetId="1" r:id="rId4"/>
    <sheet name="Софиты (3)" sheetId="11" r:id="rId5"/>
    <sheet name="ФАСАДЫ (4)" sheetId="33" r:id="rId6"/>
    <sheet name="Комп. к Софитам_Фасадам (5)" sheetId="31" r:id="rId7"/>
    <sheet name="Подсистема (6)" sheetId="15" r:id="rId8"/>
    <sheet name="Металлочерепица (7)" sheetId="32" r:id="rId9"/>
    <sheet name="Фартуки (гладкие листы) (8)" sheetId="34" r:id="rId10"/>
    <sheet name="Модульный профиль (10)" sheetId="28" r:id="rId11"/>
    <sheet name="Комплектующие для кровли (11)" sheetId="36" state="hidden" r:id="rId12"/>
    <sheet name="Аксессуары для кровли (12)" sheetId="37" r:id="rId13"/>
    <sheet name="Комплектующие для ВС (13)" sheetId="38" r:id="rId14"/>
    <sheet name="Модульные ограждения (14)" sheetId="39" r:id="rId15"/>
    <sheet name="Демонстрационные материалы (15)" sheetId="40" r:id="rId16"/>
    <sheet name="Сопутствующие товары (16)" sheetId="35" r:id="rId17"/>
    <sheet name="Тара (17)" sheetId="27" r:id="rId18"/>
    <sheet name="Под заказ (18)" sheetId="9" r:id="rId19"/>
    <sheet name="Матрица цветов (19)" sheetId="42" r:id="rId20"/>
  </sheets>
  <definedNames>
    <definedName name="_1.1._Водосточная_система_с_покрытием_PURAL">СОДЕРЖАНИЕ!$B$17</definedName>
    <definedName name="Print_Area" localSheetId="12">'Аксессуары для кровли (12)'!$A$1:$F$36</definedName>
    <definedName name="Print_Area" localSheetId="3">'Водосточные системы (2)'!$A$1:$N$110</definedName>
    <definedName name="Print_Area" localSheetId="15">'Демонстрационные материалы (15)'!$A$1:$F$12</definedName>
    <definedName name="Print_Area" localSheetId="6">'Комп. к Софитам_Фасадам (5)'!$A$1:$P$120</definedName>
    <definedName name="Print_Area" localSheetId="13">'Комплектующие для ВС (13)'!$A$1:$M$44</definedName>
    <definedName name="Print_Area" localSheetId="11">'Комплектующие для кровли (11)'!$A$1:$G$20</definedName>
    <definedName name="Print_Area" localSheetId="19">'Матрица цветов (19)'!$A$1:$K$38</definedName>
    <definedName name="Print_Area" localSheetId="8">'Металлочерепица (7)'!$A$1:$I$59</definedName>
    <definedName name="Print_Area" localSheetId="14">'Модульные ограждения (14)'!$A$1:$L$63</definedName>
    <definedName name="Print_Area" localSheetId="10">'Модульный профиль (10)'!$A$1:$H$59</definedName>
    <definedName name="Print_Area" localSheetId="1">НАЦЕНКИ!$A$1:$M$19</definedName>
    <definedName name="Print_Area" localSheetId="18">'Под заказ (18)'!$A$1:$F$73</definedName>
    <definedName name="Print_Area" localSheetId="7">'Подсистема (6)'!$A$1:$F$28</definedName>
    <definedName name="Print_Area" localSheetId="0">СОДЕРЖАНИЕ!$B$1:$G$42</definedName>
    <definedName name="Print_Area" localSheetId="4">'Софиты (3)'!$A$1:$P$29</definedName>
    <definedName name="Print_Area" localSheetId="9">'Фартуки (гладкие листы) (8)'!$A$1:$O$60</definedName>
    <definedName name="Print_Area" localSheetId="5">'ФАСАДЫ (4)'!$A$1:$N$37</definedName>
  </definedNames>
  <calcPr calcId="152511"/>
</workbook>
</file>

<file path=xl/calcChain.xml><?xml version="1.0" encoding="utf-8"?>
<calcChain xmlns="http://schemas.openxmlformats.org/spreadsheetml/2006/main">
  <c r="G13" i="32" l="1"/>
  <c r="G24" i="32"/>
  <c r="G23" i="32"/>
  <c r="G21" i="32"/>
  <c r="G20" i="32"/>
  <c r="G16" i="32"/>
  <c r="G18" i="32" s="1"/>
  <c r="G14" i="32"/>
  <c r="G12" i="32"/>
  <c r="G17" i="32" l="1"/>
  <c r="G46" i="28"/>
  <c r="E22" i="37" l="1"/>
  <c r="G12" i="28"/>
  <c r="H12" i="32" l="1"/>
  <c r="K15" i="31" l="1"/>
  <c r="M15" i="33"/>
  <c r="K15" i="33"/>
  <c r="J15" i="33"/>
  <c r="J44" i="1" l="1"/>
  <c r="K44" i="1"/>
  <c r="J45" i="1"/>
  <c r="K45" i="1"/>
  <c r="N18" i="11"/>
  <c r="H44" i="28" l="1"/>
  <c r="H43" i="28"/>
  <c r="H42" i="28"/>
  <c r="H41" i="28"/>
  <c r="H40" i="28"/>
  <c r="H39" i="28"/>
  <c r="H38" i="28"/>
  <c r="H37" i="28"/>
  <c r="H36" i="28"/>
  <c r="H35" i="28"/>
  <c r="H34" i="28"/>
  <c r="H33" i="28"/>
  <c r="H32" i="28"/>
  <c r="H31" i="28"/>
  <c r="H30" i="28"/>
  <c r="H29" i="28"/>
  <c r="H28" i="28"/>
  <c r="H27" i="28"/>
  <c r="H26" i="28"/>
  <c r="H25" i="28"/>
  <c r="H22" i="28"/>
  <c r="H16" i="28"/>
  <c r="H15" i="28"/>
  <c r="H12" i="28" s="1"/>
  <c r="H23" i="28" l="1"/>
  <c r="H14" i="28"/>
  <c r="H24" i="28"/>
  <c r="H13" i="28"/>
  <c r="J37" i="34" l="1"/>
  <c r="J45" i="34" s="1"/>
  <c r="J38" i="34" l="1"/>
  <c r="J48" i="34"/>
  <c r="J39" i="34"/>
  <c r="J49" i="34"/>
  <c r="J53" i="34"/>
  <c r="J57" i="34"/>
  <c r="J43" i="34"/>
  <c r="J52" i="34"/>
  <c r="J56" i="34"/>
  <c r="J44" i="34"/>
  <c r="J41" i="34"/>
  <c r="J46" i="34"/>
  <c r="J50" i="34"/>
  <c r="J54" i="34"/>
  <c r="J42" i="34"/>
  <c r="J47" i="34"/>
  <c r="J51" i="34"/>
  <c r="J55" i="34"/>
  <c r="J40" i="34"/>
  <c r="L104" i="31"/>
  <c r="L105" i="31" s="1"/>
  <c r="L98" i="31"/>
  <c r="L99" i="31" s="1"/>
  <c r="L96" i="31"/>
  <c r="L97" i="31" s="1"/>
  <c r="L94" i="31"/>
  <c r="L95" i="31" s="1"/>
  <c r="L92" i="31"/>
  <c r="L93" i="31" s="1"/>
  <c r="L90" i="31"/>
  <c r="L91" i="31" s="1"/>
  <c r="L88" i="31"/>
  <c r="L89" i="31" s="1"/>
  <c r="L84" i="31"/>
  <c r="L85" i="31" s="1"/>
  <c r="L82" i="31"/>
  <c r="L83" i="31" s="1"/>
  <c r="L80" i="31"/>
  <c r="L81" i="31" s="1"/>
  <c r="L76" i="31"/>
  <c r="L77" i="31" s="1"/>
  <c r="L72" i="31"/>
  <c r="L73" i="31" s="1"/>
  <c r="L70" i="31"/>
  <c r="L71" i="31" s="1"/>
  <c r="L68" i="31"/>
  <c r="L69" i="31" s="1"/>
  <c r="L66" i="31"/>
  <c r="L67" i="31" s="1"/>
  <c r="L64" i="31"/>
  <c r="L65" i="31" s="1"/>
  <c r="L62" i="31"/>
  <c r="L63" i="31" s="1"/>
  <c r="L60" i="31"/>
  <c r="L61" i="31" s="1"/>
  <c r="L58" i="31"/>
  <c r="L59" i="31" s="1"/>
  <c r="L56" i="31"/>
  <c r="L52" i="31"/>
  <c r="L46" i="31"/>
  <c r="L44" i="31"/>
  <c r="L42" i="31"/>
  <c r="L43" i="31" s="1"/>
  <c r="L40" i="31"/>
  <c r="L41" i="31" s="1"/>
  <c r="L38" i="31"/>
  <c r="L39" i="31" s="1"/>
  <c r="L36" i="31"/>
  <c r="L37" i="31" s="1"/>
  <c r="L34" i="31"/>
  <c r="L35" i="31" s="1"/>
  <c r="L15" i="31"/>
  <c r="L19" i="31"/>
  <c r="L20" i="31" s="1"/>
  <c r="L17" i="31"/>
  <c r="L18" i="31" s="1"/>
  <c r="J18" i="31"/>
  <c r="K25" i="33"/>
  <c r="K22" i="33"/>
  <c r="K19" i="33"/>
  <c r="K17" i="33"/>
  <c r="K14" i="33" l="1"/>
  <c r="F29" i="39"/>
  <c r="F28" i="39"/>
  <c r="K24" i="33" l="1"/>
  <c r="K21" i="33"/>
  <c r="G14" i="28" l="1"/>
  <c r="G13" i="28"/>
  <c r="G25" i="39" l="1"/>
  <c r="F25" i="39" s="1"/>
  <c r="J44" i="39"/>
  <c r="J55" i="39"/>
  <c r="J54" i="39"/>
  <c r="J53" i="39"/>
  <c r="J52" i="39"/>
  <c r="J51" i="39"/>
  <c r="J50" i="39"/>
  <c r="J49" i="39"/>
  <c r="J48" i="39"/>
  <c r="J47" i="39"/>
  <c r="J46" i="39"/>
  <c r="J45" i="39"/>
  <c r="J43" i="39"/>
  <c r="J42" i="39"/>
  <c r="J27" i="39"/>
  <c r="J26" i="39"/>
  <c r="J18" i="34"/>
  <c r="J17" i="34"/>
  <c r="H14" i="32"/>
  <c r="H13" i="32"/>
  <c r="K104" i="31"/>
  <c r="K105" i="31" s="1"/>
  <c r="K98" i="31"/>
  <c r="K99" i="31" s="1"/>
  <c r="K96" i="31"/>
  <c r="K97" i="31" s="1"/>
  <c r="K94" i="31"/>
  <c r="K95" i="31" s="1"/>
  <c r="K92" i="31"/>
  <c r="K93" i="31" s="1"/>
  <c r="K90" i="31"/>
  <c r="K91" i="31" s="1"/>
  <c r="K88" i="31"/>
  <c r="K89" i="31" s="1"/>
  <c r="K84" i="31"/>
  <c r="K85" i="31" s="1"/>
  <c r="K82" i="31"/>
  <c r="K83" i="31" s="1"/>
  <c r="K80" i="31"/>
  <c r="K81" i="31" s="1"/>
  <c r="K76" i="31"/>
  <c r="K77" i="31" s="1"/>
  <c r="K72" i="31"/>
  <c r="K73" i="31" s="1"/>
  <c r="K70" i="31"/>
  <c r="K71" i="31" s="1"/>
  <c r="K68" i="31"/>
  <c r="K69" i="31" s="1"/>
  <c r="K66" i="31"/>
  <c r="K67" i="31" s="1"/>
  <c r="K64" i="31"/>
  <c r="K65" i="31" s="1"/>
  <c r="K62" i="31"/>
  <c r="K63" i="31" s="1"/>
  <c r="K60" i="31"/>
  <c r="K61" i="31" s="1"/>
  <c r="K58" i="31"/>
  <c r="K59" i="31" s="1"/>
  <c r="K56" i="31"/>
  <c r="K52" i="31"/>
  <c r="K46" i="31"/>
  <c r="K44" i="31"/>
  <c r="K42" i="31"/>
  <c r="K43" i="31" s="1"/>
  <c r="K40" i="31"/>
  <c r="K41" i="31" s="1"/>
  <c r="K38" i="31"/>
  <c r="K39" i="31" s="1"/>
  <c r="K36" i="31"/>
  <c r="K37" i="31" s="1"/>
  <c r="K34" i="31"/>
  <c r="K35" i="31" s="1"/>
  <c r="K30" i="31"/>
  <c r="K22" i="31"/>
  <c r="K29" i="31"/>
  <c r="K28" i="31"/>
  <c r="K27" i="31"/>
  <c r="K26" i="31"/>
  <c r="K25" i="31"/>
  <c r="K24" i="31"/>
  <c r="K23" i="31"/>
  <c r="K19" i="31"/>
  <c r="K17" i="31"/>
  <c r="J25" i="33"/>
  <c r="J22" i="33"/>
  <c r="J19" i="33"/>
  <c r="J17" i="33"/>
  <c r="L14" i="11"/>
  <c r="K25" i="39" l="1"/>
  <c r="G54" i="39" l="1"/>
  <c r="G55" i="39"/>
  <c r="G52" i="39"/>
  <c r="G51" i="39"/>
  <c r="G50" i="39"/>
  <c r="G49" i="39"/>
  <c r="G48" i="39"/>
  <c r="G47" i="39"/>
  <c r="G46" i="39"/>
  <c r="G45" i="39"/>
  <c r="L37" i="34"/>
  <c r="H45" i="34"/>
  <c r="H50" i="34" l="1"/>
  <c r="H42" i="34"/>
  <c r="H47" i="34"/>
  <c r="H51" i="34"/>
  <c r="H55" i="34"/>
  <c r="H38" i="34"/>
  <c r="H49" i="34"/>
  <c r="H41" i="34"/>
  <c r="H54" i="34"/>
  <c r="H39" i="34"/>
  <c r="H43" i="34"/>
  <c r="H48" i="34"/>
  <c r="H52" i="34"/>
  <c r="H56" i="34"/>
  <c r="H44" i="34"/>
  <c r="H53" i="34"/>
  <c r="H57" i="34"/>
  <c r="H40" i="34"/>
  <c r="H46" i="34"/>
  <c r="I20" i="31"/>
  <c r="I18" i="31"/>
  <c r="J14" i="11"/>
  <c r="M45" i="34" l="1"/>
  <c r="L45" i="34"/>
  <c r="K45" i="34"/>
  <c r="I45" i="34"/>
  <c r="G45" i="34"/>
  <c r="O16" i="31" l="1"/>
  <c r="M16" i="31"/>
  <c r="J16" i="31"/>
  <c r="H16" i="31"/>
  <c r="K16" i="31" l="1"/>
  <c r="L16" i="31"/>
  <c r="J20" i="38"/>
  <c r="I20" i="38"/>
  <c r="J19" i="38"/>
  <c r="I19" i="38"/>
  <c r="J17" i="1"/>
  <c r="K96" i="1" l="1"/>
  <c r="J96" i="1"/>
  <c r="K93" i="1"/>
  <c r="J93"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L18" i="34"/>
  <c r="L17" i="34"/>
  <c r="N104" i="31"/>
  <c r="N98" i="31"/>
  <c r="N96" i="31"/>
  <c r="N94" i="31"/>
  <c r="N92" i="31"/>
  <c r="N90" i="31"/>
  <c r="N88" i="31"/>
  <c r="N84" i="31"/>
  <c r="N82" i="31"/>
  <c r="N80" i="31"/>
  <c r="N76" i="31"/>
  <c r="N72" i="31"/>
  <c r="N70" i="31"/>
  <c r="N68" i="31"/>
  <c r="N66" i="31"/>
  <c r="N64" i="31"/>
  <c r="N62" i="31"/>
  <c r="N60" i="31"/>
  <c r="N58" i="31"/>
  <c r="N56" i="31"/>
  <c r="N52" i="31"/>
  <c r="N46" i="31"/>
  <c r="N44" i="31"/>
  <c r="N42" i="31"/>
  <c r="N40" i="31"/>
  <c r="N38" i="31"/>
  <c r="N36" i="31"/>
  <c r="N34" i="31"/>
  <c r="N30" i="31"/>
  <c r="N29" i="31"/>
  <c r="N28" i="31"/>
  <c r="N27" i="31"/>
  <c r="N26" i="31"/>
  <c r="N25" i="31"/>
  <c r="N24" i="31"/>
  <c r="N23" i="31"/>
  <c r="N22" i="31"/>
  <c r="N19" i="31"/>
  <c r="N17" i="31"/>
  <c r="N15" i="31"/>
  <c r="N16" i="31" s="1"/>
  <c r="M25" i="33"/>
  <c r="M22" i="33"/>
  <c r="M26" i="33"/>
  <c r="M23" i="33"/>
  <c r="M20" i="33"/>
  <c r="M19" i="33"/>
  <c r="M18" i="33"/>
  <c r="M17" i="33"/>
  <c r="M16" i="33"/>
  <c r="I14" i="33"/>
  <c r="M14" i="33" s="1"/>
  <c r="N15" i="11"/>
  <c r="N20" i="11"/>
  <c r="N19" i="11"/>
  <c r="N17" i="11"/>
  <c r="N16" i="11"/>
  <c r="F44" i="39" l="1"/>
  <c r="F43" i="39"/>
  <c r="F42" i="39"/>
  <c r="F26" i="39"/>
  <c r="F27" i="39"/>
  <c r="M41" i="31" l="1"/>
  <c r="J41" i="31"/>
  <c r="N41" i="31" s="1"/>
  <c r="H41" i="31"/>
  <c r="M39" i="31"/>
  <c r="J39" i="31"/>
  <c r="N39" i="31" s="1"/>
  <c r="H39" i="31"/>
  <c r="M35" i="31"/>
  <c r="J35" i="31"/>
  <c r="N35" i="31" s="1"/>
  <c r="H35" i="31"/>
  <c r="J17" i="41" l="1"/>
  <c r="J16" i="41"/>
  <c r="J14" i="41"/>
  <c r="J13" i="41"/>
  <c r="G38" i="34" l="1"/>
  <c r="L14" i="33" l="1"/>
  <c r="L24" i="33" s="1"/>
  <c r="I24" i="33"/>
  <c r="M24" i="33" s="1"/>
  <c r="H14" i="33"/>
  <c r="H24" i="33" s="1"/>
  <c r="I21" i="33" l="1"/>
  <c r="M21" i="33" s="1"/>
  <c r="L21" i="33"/>
  <c r="H21" i="33"/>
  <c r="H39" i="38"/>
  <c r="H38" i="38"/>
  <c r="H37" i="38"/>
  <c r="H33" i="38"/>
  <c r="H32" i="38"/>
  <c r="H30" i="38"/>
  <c r="H26" i="38"/>
  <c r="H25" i="38"/>
  <c r="H24" i="38"/>
  <c r="H23" i="38"/>
  <c r="H12" i="38"/>
  <c r="H11" i="38"/>
  <c r="J11" i="41" l="1"/>
  <c r="J10" i="41"/>
  <c r="O14" i="11" l="1"/>
  <c r="M14" i="11"/>
  <c r="K14" i="11"/>
  <c r="N14" i="11" s="1"/>
  <c r="I14" i="11"/>
  <c r="G38" i="38" l="1"/>
  <c r="G39" i="38"/>
  <c r="K53" i="39"/>
  <c r="K49" i="39"/>
  <c r="F52" i="39"/>
  <c r="F51" i="39"/>
  <c r="F50" i="39"/>
  <c r="F49" i="39"/>
  <c r="F48" i="39"/>
  <c r="F47" i="39"/>
  <c r="F46" i="39"/>
  <c r="F55" i="39"/>
  <c r="F54" i="39"/>
  <c r="F45" i="39"/>
  <c r="I25" i="39"/>
  <c r="J25" i="39" s="1"/>
  <c r="G53" i="39" l="1"/>
  <c r="F53" i="39" s="1"/>
  <c r="N45" i="34" l="1"/>
  <c r="E15" i="37" l="1"/>
  <c r="G24" i="28" l="1"/>
  <c r="G23" i="28"/>
  <c r="G21" i="28"/>
  <c r="G20" i="28"/>
  <c r="H20" i="28" l="1"/>
  <c r="H21" i="28"/>
  <c r="G39" i="34"/>
  <c r="H24" i="32" l="1"/>
  <c r="H23" i="32"/>
  <c r="H21" i="32"/>
  <c r="H20" i="32"/>
  <c r="J106" i="31" l="1"/>
  <c r="L106" i="31" s="1"/>
  <c r="L107" i="31" s="1"/>
  <c r="M104" i="31"/>
  <c r="H104" i="31"/>
  <c r="H102" i="31"/>
  <c r="J100" i="31"/>
  <c r="L100" i="31" s="1"/>
  <c r="L101" i="31" s="1"/>
  <c r="H98" i="31"/>
  <c r="H90" i="31"/>
  <c r="J86" i="31"/>
  <c r="L86" i="31" s="1"/>
  <c r="L87" i="31" s="1"/>
  <c r="K86" i="31" l="1"/>
  <c r="K87" i="31" s="1"/>
  <c r="N86" i="31"/>
  <c r="K106" i="31"/>
  <c r="K107" i="31" s="1"/>
  <c r="N106" i="31"/>
  <c r="J102" i="31"/>
  <c r="L102" i="31" s="1"/>
  <c r="L103" i="31" s="1"/>
  <c r="K100" i="31"/>
  <c r="K101" i="31" s="1"/>
  <c r="N100" i="31"/>
  <c r="J78" i="31"/>
  <c r="L78" i="31" s="1"/>
  <c r="L79" i="31" s="1"/>
  <c r="H78" i="31"/>
  <c r="J74" i="31"/>
  <c r="L74" i="31" s="1"/>
  <c r="L75" i="31" s="1"/>
  <c r="H61" i="31"/>
  <c r="J54" i="31"/>
  <c r="L54" i="31" s="1"/>
  <c r="J48" i="31"/>
  <c r="L48" i="31" s="1"/>
  <c r="H48" i="31"/>
  <c r="H50" i="31" s="1"/>
  <c r="H52" i="31" s="1"/>
  <c r="H54" i="31" s="1"/>
  <c r="J50" i="31" l="1"/>
  <c r="L50" i="31" s="1"/>
  <c r="K48" i="31"/>
  <c r="N48" i="31"/>
  <c r="K54" i="31"/>
  <c r="N54" i="31"/>
  <c r="K74" i="31"/>
  <c r="K75" i="31" s="1"/>
  <c r="N74" i="31"/>
  <c r="K78" i="31"/>
  <c r="K79" i="31" s="1"/>
  <c r="N78" i="31"/>
  <c r="K102" i="31"/>
  <c r="K103" i="31" s="1"/>
  <c r="N102" i="31"/>
  <c r="J37" i="31"/>
  <c r="N37" i="31" s="1"/>
  <c r="H18" i="31"/>
  <c r="K18" i="31" l="1"/>
  <c r="N18" i="31"/>
  <c r="K50" i="31"/>
  <c r="N50" i="31"/>
  <c r="N38" i="34"/>
  <c r="M38" i="34"/>
  <c r="K38" i="34"/>
  <c r="I38" i="34"/>
  <c r="L38" i="34" s="1"/>
  <c r="G18" i="28"/>
  <c r="G17" i="28"/>
  <c r="I39" i="34"/>
  <c r="L39" i="34" s="1"/>
  <c r="K39" i="34"/>
  <c r="M39" i="34"/>
  <c r="N39" i="34"/>
  <c r="G40" i="34"/>
  <c r="I40" i="34"/>
  <c r="L40" i="34" s="1"/>
  <c r="K40" i="34"/>
  <c r="M40" i="34"/>
  <c r="N40" i="34"/>
  <c r="G41" i="34"/>
  <c r="I41" i="34"/>
  <c r="L41" i="34" s="1"/>
  <c r="K41" i="34"/>
  <c r="M41" i="34"/>
  <c r="N41" i="34"/>
  <c r="G42" i="34"/>
  <c r="I42" i="34"/>
  <c r="L42" i="34" s="1"/>
  <c r="K42" i="34"/>
  <c r="M42" i="34"/>
  <c r="N42" i="34"/>
  <c r="G43" i="34"/>
  <c r="I43" i="34"/>
  <c r="L43" i="34" s="1"/>
  <c r="K43" i="34"/>
  <c r="M43" i="34"/>
  <c r="N43" i="34"/>
  <c r="G44" i="34"/>
  <c r="I44" i="34"/>
  <c r="L44" i="34" s="1"/>
  <c r="K44" i="34"/>
  <c r="M44" i="34"/>
  <c r="N44" i="34"/>
  <c r="G46" i="34"/>
  <c r="I46" i="34"/>
  <c r="L46" i="34" s="1"/>
  <c r="K46" i="34"/>
  <c r="M46" i="34"/>
  <c r="N46" i="34"/>
  <c r="G47" i="34"/>
  <c r="I47" i="34"/>
  <c r="L47" i="34" s="1"/>
  <c r="K47" i="34"/>
  <c r="M47" i="34"/>
  <c r="N47" i="34"/>
  <c r="G48" i="34"/>
  <c r="I48" i="34"/>
  <c r="L48" i="34" s="1"/>
  <c r="K48" i="34"/>
  <c r="M48" i="34"/>
  <c r="N48" i="34"/>
  <c r="G49" i="34"/>
  <c r="I49" i="34"/>
  <c r="L49" i="34" s="1"/>
  <c r="K49" i="34"/>
  <c r="M49" i="34"/>
  <c r="N49" i="34"/>
  <c r="G50" i="34"/>
  <c r="I50" i="34"/>
  <c r="L50" i="34" s="1"/>
  <c r="K50" i="34"/>
  <c r="M50" i="34"/>
  <c r="N50" i="34"/>
  <c r="G51" i="34"/>
  <c r="I51" i="34"/>
  <c r="L51" i="34" s="1"/>
  <c r="K51" i="34"/>
  <c r="M51" i="34"/>
  <c r="N51" i="34"/>
  <c r="G52" i="34"/>
  <c r="I52" i="34"/>
  <c r="L52" i="34" s="1"/>
  <c r="K52" i="34"/>
  <c r="M52" i="34"/>
  <c r="N52" i="34"/>
  <c r="G53" i="34"/>
  <c r="I53" i="34"/>
  <c r="L53" i="34" s="1"/>
  <c r="K53" i="34"/>
  <c r="M53" i="34"/>
  <c r="N53" i="34"/>
  <c r="G54" i="34"/>
  <c r="I54" i="34"/>
  <c r="L54" i="34" s="1"/>
  <c r="K54" i="34"/>
  <c r="M54" i="34"/>
  <c r="N54" i="34"/>
  <c r="G55" i="34"/>
  <c r="I55" i="34"/>
  <c r="L55" i="34" s="1"/>
  <c r="K55" i="34"/>
  <c r="M55" i="34"/>
  <c r="N55" i="34"/>
  <c r="G56" i="34"/>
  <c r="I56" i="34"/>
  <c r="L56" i="34" s="1"/>
  <c r="K56" i="34"/>
  <c r="M56" i="34"/>
  <c r="N56" i="34"/>
  <c r="G57" i="34"/>
  <c r="I57" i="34"/>
  <c r="L57" i="34" s="1"/>
  <c r="K57" i="34"/>
  <c r="M57" i="34"/>
  <c r="N57" i="34"/>
  <c r="H18" i="32"/>
  <c r="H17" i="32"/>
  <c r="H43" i="31"/>
  <c r="M107" i="31"/>
  <c r="J107" i="31"/>
  <c r="N107" i="31" s="1"/>
  <c r="H107" i="31"/>
  <c r="M105" i="31"/>
  <c r="J105" i="31"/>
  <c r="N105" i="31" s="1"/>
  <c r="H105" i="31"/>
  <c r="M103" i="31"/>
  <c r="J103" i="31"/>
  <c r="N103" i="31" s="1"/>
  <c r="H103" i="31"/>
  <c r="M101" i="31"/>
  <c r="J101" i="31"/>
  <c r="N101" i="31" s="1"/>
  <c r="H101" i="31"/>
  <c r="M99" i="31"/>
  <c r="J99" i="31"/>
  <c r="N99" i="31" s="1"/>
  <c r="H99" i="31"/>
  <c r="M97" i="31"/>
  <c r="J97" i="31"/>
  <c r="N97" i="31" s="1"/>
  <c r="H97" i="31"/>
  <c r="M95" i="31"/>
  <c r="J95" i="31"/>
  <c r="N95" i="31" s="1"/>
  <c r="H95" i="31"/>
  <c r="M93" i="31"/>
  <c r="J93" i="31"/>
  <c r="N93" i="31" s="1"/>
  <c r="H93" i="31"/>
  <c r="M91" i="31"/>
  <c r="J91" i="31"/>
  <c r="N91" i="31" s="1"/>
  <c r="H91" i="31"/>
  <c r="M89" i="31"/>
  <c r="J89" i="31"/>
  <c r="N89" i="31" s="1"/>
  <c r="H89" i="31"/>
  <c r="M87" i="31"/>
  <c r="J87" i="31"/>
  <c r="N87" i="31" s="1"/>
  <c r="H87" i="31"/>
  <c r="M85" i="31"/>
  <c r="J85" i="31"/>
  <c r="N85" i="31" s="1"/>
  <c r="H85" i="31"/>
  <c r="M83" i="31"/>
  <c r="J83" i="31"/>
  <c r="N83" i="31" s="1"/>
  <c r="H83" i="31"/>
  <c r="M81" i="31"/>
  <c r="J81" i="31"/>
  <c r="N81" i="31" s="1"/>
  <c r="H81" i="31"/>
  <c r="M79" i="31"/>
  <c r="J79" i="31"/>
  <c r="N79" i="31" s="1"/>
  <c r="H79" i="31"/>
  <c r="M77" i="31"/>
  <c r="J77" i="31"/>
  <c r="N77" i="31" s="1"/>
  <c r="H77" i="31"/>
  <c r="M75" i="31"/>
  <c r="J75" i="31"/>
  <c r="N75" i="31" s="1"/>
  <c r="H75" i="31"/>
  <c r="M73" i="31"/>
  <c r="J73" i="31"/>
  <c r="N73" i="31" s="1"/>
  <c r="H73" i="31"/>
  <c r="M71" i="31"/>
  <c r="J71" i="31"/>
  <c r="N71" i="31" s="1"/>
  <c r="H71" i="31"/>
  <c r="M69" i="31"/>
  <c r="J69" i="31"/>
  <c r="N69" i="31" s="1"/>
  <c r="H69" i="31"/>
  <c r="M67" i="31"/>
  <c r="J67" i="31"/>
  <c r="N67" i="31" s="1"/>
  <c r="H67" i="31"/>
  <c r="M65" i="31"/>
  <c r="J65" i="31"/>
  <c r="N65" i="31" s="1"/>
  <c r="H65" i="31"/>
  <c r="M63" i="31"/>
  <c r="J63" i="31"/>
  <c r="N63" i="31" s="1"/>
  <c r="H63" i="31"/>
  <c r="M61" i="31"/>
  <c r="J61" i="31"/>
  <c r="N61" i="31" s="1"/>
  <c r="M59" i="31"/>
  <c r="J59" i="31"/>
  <c r="N59" i="31" s="1"/>
  <c r="H59" i="31"/>
  <c r="M43" i="31"/>
  <c r="J43" i="31"/>
  <c r="N43" i="31" s="1"/>
  <c r="M37" i="31"/>
  <c r="H37" i="31"/>
  <c r="M20" i="31"/>
  <c r="J20" i="31"/>
  <c r="H20" i="31"/>
  <c r="M18" i="31"/>
  <c r="H17" i="28" l="1"/>
  <c r="H18" i="28"/>
  <c r="N20" i="31"/>
  <c r="K20" i="31"/>
  <c r="H19" i="32"/>
  <c r="H19" i="28" s="1"/>
  <c r="G19" i="28"/>
  <c r="J14" i="33" l="1"/>
  <c r="J24" i="33" s="1"/>
  <c r="J21" i="33" l="1"/>
</calcChain>
</file>

<file path=xl/sharedStrings.xml><?xml version="1.0" encoding="utf-8"?>
<sst xmlns="http://schemas.openxmlformats.org/spreadsheetml/2006/main" count="2438" uniqueCount="862">
  <si>
    <t>№</t>
  </si>
  <si>
    <t>Наименование изделия</t>
  </si>
  <si>
    <t>Ед. изм.</t>
  </si>
  <si>
    <t>шт.</t>
  </si>
  <si>
    <t>--</t>
  </si>
  <si>
    <t>Воронка желоба</t>
  </si>
  <si>
    <t>90/125</t>
  </si>
  <si>
    <t>100/150</t>
  </si>
  <si>
    <t>Отвод трубы</t>
  </si>
  <si>
    <r>
      <t xml:space="preserve">Отвод трубы декорированный  </t>
    </r>
    <r>
      <rPr>
        <vertAlign val="superscript"/>
        <sz val="8"/>
        <color theme="1"/>
        <rFont val="Times New Roman"/>
        <family val="1"/>
        <charset val="204"/>
      </rPr>
      <t>N</t>
    </r>
  </si>
  <si>
    <t>Заглушка универсальная  с резиновым уплотнителем</t>
  </si>
  <si>
    <r>
      <t xml:space="preserve">Заглушка универсальная  полукруглая  </t>
    </r>
    <r>
      <rPr>
        <vertAlign val="superscript"/>
        <sz val="8"/>
        <color theme="1"/>
        <rFont val="Times New Roman"/>
        <family val="1"/>
        <charset val="204"/>
      </rPr>
      <t>N</t>
    </r>
  </si>
  <si>
    <t>«Паук» (сетка воронки)</t>
  </si>
  <si>
    <t>90 (100)</t>
  </si>
  <si>
    <t>Соединитель желоба в комплекте</t>
  </si>
  <si>
    <t xml:space="preserve">    шт.</t>
  </si>
  <si>
    <t>Крюк крепления желоба короткий с комплектом крепления</t>
  </si>
  <si>
    <t>Крюк универсальный с комплектом крепления</t>
  </si>
  <si>
    <t>-</t>
  </si>
  <si>
    <r>
      <t xml:space="preserve">S-обвод  </t>
    </r>
    <r>
      <rPr>
        <vertAlign val="superscript"/>
        <sz val="8"/>
        <color theme="1"/>
        <rFont val="Times New Roman"/>
        <family val="1"/>
        <charset val="204"/>
      </rPr>
      <t>N</t>
    </r>
  </si>
  <si>
    <r>
      <t xml:space="preserve">Тройник  </t>
    </r>
    <r>
      <rPr>
        <vertAlign val="superscript"/>
        <sz val="8"/>
        <color theme="1"/>
        <rFont val="Times New Roman"/>
        <family val="1"/>
        <charset val="204"/>
      </rPr>
      <t>N</t>
    </r>
  </si>
  <si>
    <t xml:space="preserve">Воронка водосборная </t>
  </si>
  <si>
    <t>Воронка водосборная круглая</t>
  </si>
  <si>
    <r>
      <t xml:space="preserve">Соединитель трубы </t>
    </r>
    <r>
      <rPr>
        <vertAlign val="superscript"/>
        <sz val="8"/>
        <color theme="1"/>
        <rFont val="Times New Roman"/>
        <family val="1"/>
        <charset val="204"/>
      </rPr>
      <t>N</t>
    </r>
  </si>
  <si>
    <t>125 (150)</t>
  </si>
  <si>
    <t>Устройство для гибки крюков</t>
  </si>
  <si>
    <t>Кол-во в упаковке</t>
  </si>
  <si>
    <t>Т/размер</t>
  </si>
  <si>
    <t>Количество в упаковке</t>
  </si>
  <si>
    <t>м²</t>
  </si>
  <si>
    <t>Решётка вентиляционная 20х30, медь</t>
  </si>
  <si>
    <t xml:space="preserve">Колпачок декоративный ОZn </t>
  </si>
  <si>
    <t>Колпачок декоративный Cu</t>
  </si>
  <si>
    <t>Кляммер ОZn</t>
  </si>
  <si>
    <t>Кляммер Cu</t>
  </si>
  <si>
    <t>Кронштейн станд. L-35 см (к S12) (медь)</t>
  </si>
  <si>
    <t>Текстура</t>
  </si>
  <si>
    <t>Сталь оцинкованная с полимерным покрытием</t>
  </si>
  <si>
    <t>1-Сторон.</t>
  </si>
  <si>
    <t>Гл.лист (штрипс)</t>
  </si>
  <si>
    <r>
      <t xml:space="preserve">StopMOSS – защита кровли (медь) (Длина 1 м.п.) </t>
    </r>
    <r>
      <rPr>
        <sz val="7"/>
        <color theme="1"/>
        <rFont val="Times New Roman"/>
        <family val="1"/>
        <charset val="204"/>
      </rPr>
      <t>(В упаковке: 15 шт. + 45 омедн.ерш.гвоздей)</t>
    </r>
  </si>
  <si>
    <t>Аэратор «Специальный» пластиковый (коричневый, черный) (Упаковка – 12 шт.)</t>
  </si>
  <si>
    <r>
      <t>Аэратор «Специальный» пластиковый с металлической крышкой (облицовкой) из Cu</t>
    </r>
    <r>
      <rPr>
        <vertAlign val="superscript"/>
        <sz val="8"/>
        <color theme="1"/>
        <rFont val="Times New Roman"/>
        <family val="1"/>
        <charset val="204"/>
      </rPr>
      <t xml:space="preserve"> N</t>
    </r>
  </si>
  <si>
    <t>Аэратор «Стандартный» пластиковый (черный) (Упаковка – 14 шт.)</t>
  </si>
  <si>
    <t xml:space="preserve">Таблица № 1. </t>
  </si>
  <si>
    <t>Наименование</t>
  </si>
  <si>
    <t>90 (М8)</t>
  </si>
  <si>
    <t>100 (М10)</t>
  </si>
  <si>
    <t>Метиз (оцинкованный)  200</t>
  </si>
  <si>
    <t>Метиз (омедненный) 200</t>
  </si>
  <si>
    <t>Декоративная накладка для хомута трубы</t>
  </si>
  <si>
    <t>Уплотнитель для заглушки</t>
  </si>
  <si>
    <t>Уплотнитель для соединения желоба</t>
  </si>
  <si>
    <t>Соединитель желоба</t>
  </si>
  <si>
    <t>Элемент жесткости соединителя желоба (медь)</t>
  </si>
  <si>
    <t>Элемент жесткости соединителя желоба (оцинкованный)</t>
  </si>
  <si>
    <t>Гайка низкая (оцинк.)</t>
  </si>
  <si>
    <t>Гайка низкая (нерж.)</t>
  </si>
  <si>
    <t>Гайка с фланцем М6 для удл. крюка универс. (омедненная)</t>
  </si>
  <si>
    <t>Гайка с фланцем М6 для удл. крюка универс. (оцинкованная)</t>
  </si>
  <si>
    <t>Болт с пр/ш М6*16 для удл. крюка универс. (омедненный)</t>
  </si>
  <si>
    <t>Болт с пр/ш М6*16 для удл. крюка универс. (оцинкованный)</t>
  </si>
  <si>
    <t>Винт 6*12 (медь) (I)</t>
  </si>
  <si>
    <t>Винт 6*12 (оцинк.)</t>
  </si>
  <si>
    <t>Саморез 4,5х35 (оцинкованный)</t>
  </si>
  <si>
    <t xml:space="preserve">Заклепки  вытяжные 4,0х10,0 алюминий </t>
  </si>
  <si>
    <t xml:space="preserve">Заклепки  вытяжные 4,0х8,0 сталь </t>
  </si>
  <si>
    <t>Заклепки  вытяжные 4,0х8,0 медь</t>
  </si>
  <si>
    <t>Заклепки  вытяжные 4,0х10,0  медь/сталь</t>
  </si>
  <si>
    <t xml:space="preserve">Таблица № 8. </t>
  </si>
  <si>
    <t>Ед.изм.</t>
  </si>
  <si>
    <t>Рекламный стенд водосточной системы на перфорированной стойке 1850х500 (медь)</t>
  </si>
  <si>
    <t>Тара для региональных отгрузок 3120*1050*1030 (для труб)</t>
  </si>
  <si>
    <t>Тара для региональных отгрузок 3120*1050*700 (для желобов)</t>
  </si>
  <si>
    <t>RR 32</t>
  </si>
  <si>
    <t>RR 20</t>
  </si>
  <si>
    <t>Шт.</t>
  </si>
  <si>
    <t>10 шт.</t>
  </si>
  <si>
    <t>---</t>
  </si>
  <si>
    <t>18 шт.</t>
  </si>
  <si>
    <t>Длина</t>
  </si>
  <si>
    <t>12 шт.</t>
  </si>
  <si>
    <t>5 шт.</t>
  </si>
  <si>
    <t>30 шт.</t>
  </si>
  <si>
    <t>Обозначение цвета</t>
  </si>
  <si>
    <t>Название цвета</t>
  </si>
  <si>
    <t>Продукция</t>
  </si>
  <si>
    <t>Фартуки</t>
  </si>
  <si>
    <t>Стандартные оттенки</t>
  </si>
  <si>
    <t>RAL 8017</t>
  </si>
  <si>
    <t>PRINTECH</t>
  </si>
  <si>
    <t>S1 Фартук карнизный, 2м.п.</t>
  </si>
  <si>
    <t>S2 Фартук фронтонный, 2м.п.</t>
  </si>
  <si>
    <t>S3 Фартук фронтонный, 2м.п.</t>
  </si>
  <si>
    <t>S4 Фартук пристенный (угловой), 2м.п.</t>
  </si>
  <si>
    <t>S5 Фартук фронтонный, 2м.п.</t>
  </si>
  <si>
    <t>S6 Фартук пристенный (накладной), 2м.п.</t>
  </si>
  <si>
    <t>S7 Фартук пристенный (в штробу), 2м.п.</t>
  </si>
  <si>
    <t>S8 Фартук конькового аэратора, 2м.п.</t>
  </si>
  <si>
    <t>S9 Фартук вспомогательный, 2м.п.</t>
  </si>
  <si>
    <t>S11 Фартук на излом, 2м.п.</t>
  </si>
  <si>
    <t>S12 Фартук разжелобовка, 2м.п.</t>
  </si>
  <si>
    <t>S13 Фартук под колпак, 2м.п.</t>
  </si>
  <si>
    <t>S14 Фартук карнизный (над желобом), 2м.п.</t>
  </si>
  <si>
    <t>S15 Фартук коньковый, 2м.п.</t>
  </si>
  <si>
    <t>S16 Фартук обратный капельник, 2м.п.</t>
  </si>
  <si>
    <t>S20 Фартук аэратора в штробу, 2м.п.</t>
  </si>
  <si>
    <t>S21 Фартук на лобовую доску, 2м.п.</t>
  </si>
  <si>
    <t>S22 Фартук на лобовую доску, 2м.п.</t>
  </si>
  <si>
    <t>S27 Фартук карнизный (над желобом), 2м.п.</t>
  </si>
  <si>
    <t>М10</t>
  </si>
  <si>
    <r>
      <t xml:space="preserve">Водосборник  цилиндрический в комплекте </t>
    </r>
    <r>
      <rPr>
        <vertAlign val="superscript"/>
        <sz val="8"/>
        <color theme="1"/>
        <rFont val="Times New Roman"/>
        <family val="1"/>
        <charset val="204"/>
      </rPr>
      <t xml:space="preserve">N </t>
    </r>
    <r>
      <rPr>
        <vertAlign val="superscript"/>
        <sz val="9"/>
        <color theme="1"/>
        <rFont val="Times New Roman"/>
        <family val="1"/>
        <charset val="204"/>
      </rPr>
      <t>(1)</t>
    </r>
  </si>
  <si>
    <r>
      <t xml:space="preserve">Воронка водосборная удлиненная </t>
    </r>
    <r>
      <rPr>
        <vertAlign val="superscript"/>
        <sz val="9"/>
        <color theme="1"/>
        <rFont val="Times New Roman"/>
        <family val="1"/>
        <charset val="204"/>
      </rPr>
      <t>(1)</t>
    </r>
  </si>
  <si>
    <t>Типоразмер</t>
  </si>
  <si>
    <r>
      <t xml:space="preserve">Крюк крепления короткий регулируемый (в комплекте) </t>
    </r>
    <r>
      <rPr>
        <vertAlign val="superscript"/>
        <sz val="8"/>
        <color theme="1"/>
        <rFont val="Times New Roman"/>
        <family val="1"/>
        <charset val="204"/>
      </rPr>
      <t>N</t>
    </r>
  </si>
  <si>
    <t>Саморез 4,5х35 (нержав.)</t>
  </si>
  <si>
    <t>Е.Изм.</t>
  </si>
  <si>
    <t xml:space="preserve">Примечания:
(2)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
</t>
  </si>
  <si>
    <t>S19 Фартук пристенного аэратора, 2 м.п.</t>
  </si>
  <si>
    <t>Развертка, м</t>
  </si>
  <si>
    <t>Упаковка / Кол-во в упак.</t>
  </si>
  <si>
    <t>Дюбель фасадный DF-B 10х100 RUSPERT (универсальный) с ТС</t>
  </si>
  <si>
    <t>Кронштейн оконный оцинк. 1,2мм 150*50*50 с полимерным покрытием</t>
  </si>
  <si>
    <t>Кронштейн оцинк. 1,2мм 150*50*50</t>
  </si>
  <si>
    <t>Кронштейн усиленный оцинк. 1,2мм 150*95*80</t>
  </si>
  <si>
    <t>Паронитовая прокладка под кронштейн 50*50*2мм</t>
  </si>
  <si>
    <t>Паронитовая прокладка под кронштейн 90*80*2мм</t>
  </si>
  <si>
    <t>Саморез для металлообрешетки 4,8*16</t>
  </si>
  <si>
    <t>Заклепка 4,0*10 Нерж/Нерж</t>
  </si>
  <si>
    <t>Гвозди ершенные.3,5х25 (омедненные)</t>
  </si>
  <si>
    <t>П.м.</t>
  </si>
  <si>
    <t>Саморез c шайбой оцинк.(1000/0) LIS-4.2х19</t>
  </si>
  <si>
    <t>кв.м.</t>
  </si>
  <si>
    <t>лист</t>
  </si>
  <si>
    <t>Водосточная система</t>
  </si>
  <si>
    <t>RAL 7024</t>
  </si>
  <si>
    <t xml:space="preserve">Колено </t>
  </si>
  <si>
    <t>Ограничитель перелива прямой L=0,40м.</t>
  </si>
  <si>
    <t>Ограничитель перелива угловой L=0,20м*0,20м.</t>
  </si>
  <si>
    <t xml:space="preserve">Примечания:
(1) - Скидки на данную продукцию не предусмотрены.
</t>
  </si>
  <si>
    <t>Дюбель тарельчатый (для теплоизоляции) 10*100 с металлическим гвоздем</t>
  </si>
  <si>
    <t>Дюбель тарельчатый (для теплоизоляции) 10*120 с металлическим гвоздем</t>
  </si>
  <si>
    <t>Дюбель тарельчатый (для теплоизоляции) 10*160 с металлическим гвоздем</t>
  </si>
  <si>
    <t>Саморез ПШ 4,2*19 мм (для деревянной обрешетки)</t>
  </si>
  <si>
    <t>Саморез ПШС 4,2*16 мм (для стальной обрешетки)</t>
  </si>
  <si>
    <t>Медь</t>
  </si>
  <si>
    <r>
      <rPr>
        <b/>
        <sz val="6"/>
        <color theme="1"/>
        <rFont val="Times New Roman"/>
        <family val="1"/>
        <charset val="204"/>
      </rPr>
      <t xml:space="preserve"> Цвета по карте RAL</t>
    </r>
    <r>
      <rPr>
        <b/>
        <sz val="5"/>
        <color theme="1"/>
        <rFont val="Times New Roman"/>
        <family val="1"/>
        <charset val="204"/>
      </rPr>
      <t xml:space="preserve"> </t>
    </r>
    <r>
      <rPr>
        <vertAlign val="superscript"/>
        <sz val="9"/>
        <color theme="1"/>
        <rFont val="Times New Roman"/>
        <family val="1"/>
        <charset val="204"/>
      </rPr>
      <t>(2)</t>
    </r>
  </si>
  <si>
    <t>уп.</t>
  </si>
  <si>
    <t xml:space="preserve">Общая / Полезная
ширина, м
</t>
  </si>
  <si>
    <r>
      <t xml:space="preserve">Угол желоба 135° внутренний /наружный </t>
    </r>
    <r>
      <rPr>
        <vertAlign val="superscript"/>
        <sz val="8"/>
        <color theme="1"/>
        <rFont val="Times New Roman"/>
        <family val="1"/>
        <charset val="204"/>
      </rPr>
      <t>(2)</t>
    </r>
  </si>
  <si>
    <t>Труба водосточная (Длина 1.0 м)</t>
  </si>
  <si>
    <t>Угол желоба внутренний /наружный</t>
  </si>
  <si>
    <r>
      <t xml:space="preserve">Сетка желоба в комплекте </t>
    </r>
    <r>
      <rPr>
        <vertAlign val="superscript"/>
        <sz val="8"/>
        <color theme="1"/>
        <rFont val="Times New Roman"/>
        <family val="1"/>
        <charset val="204"/>
      </rPr>
      <t>N</t>
    </r>
    <r>
      <rPr>
        <sz val="8"/>
        <color theme="1"/>
        <rFont val="Times New Roman"/>
        <family val="1"/>
        <charset val="204"/>
      </rPr>
      <t xml:space="preserve"> (Алюминий) (Длина 2 м.п.) (В комплекте:  (1 Сетка + 4 Опоры + 4 Клипсы)</t>
    </r>
  </si>
  <si>
    <r>
      <t xml:space="preserve">Хомут с комплектом крепления </t>
    </r>
    <r>
      <rPr>
        <vertAlign val="superscript"/>
        <sz val="8"/>
        <color theme="1"/>
        <rFont val="Times New Roman"/>
        <family val="1"/>
        <charset val="204"/>
      </rPr>
      <t>(4)</t>
    </r>
  </si>
  <si>
    <t xml:space="preserve">ВС ОЦИНКОВКА </t>
  </si>
  <si>
    <t>ВС МЕДЬ</t>
  </si>
  <si>
    <t>(6) - Элемент крепления хомута под метиз для водосточной трубы с фиксированным  расстоянием от стены 30 мм.</t>
  </si>
  <si>
    <r>
      <rPr>
        <sz val="9"/>
        <color theme="1"/>
        <rFont val="Times New Roman"/>
        <family val="1"/>
        <charset val="204"/>
      </rPr>
      <t xml:space="preserve">Примечания:
</t>
    </r>
    <r>
      <rPr>
        <sz val="11"/>
        <color theme="1"/>
        <rFont val="Calibri"/>
        <family val="2"/>
        <charset val="204"/>
        <scheme val="minor"/>
      </rPr>
      <t xml:space="preserve">
</t>
    </r>
  </si>
  <si>
    <t xml:space="preserve">Примечания:
</t>
  </si>
  <si>
    <r>
      <t xml:space="preserve">Снегозадержатель для битумной черепицы (БИТ) (цвет по карте RAL)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225 шт. Необходимо уточнять цвет и структуру покрытия (глянцевую и матовую поверхность). Упаковка-75 шт.</t>
    </r>
  </si>
  <si>
    <r>
      <t xml:space="preserve">Снегозадержатель для битумной черепицы (БИТ) (медный) </t>
    </r>
    <r>
      <rPr>
        <vertAlign val="superscript"/>
        <sz val="8"/>
        <color theme="1"/>
        <rFont val="Times New Roman"/>
        <family val="1"/>
        <charset val="204"/>
      </rPr>
      <t>N</t>
    </r>
    <r>
      <rPr>
        <sz val="8"/>
        <color theme="1"/>
        <rFont val="Times New Roman"/>
        <family val="1"/>
        <charset val="204"/>
      </rPr>
      <t xml:space="preserve"> Упаковка-75 шт.</t>
    </r>
  </si>
  <si>
    <r>
      <t xml:space="preserve">Снегозадержатель для битумной черепицы (БИТ) (оцинкованный) </t>
    </r>
    <r>
      <rPr>
        <vertAlign val="superscript"/>
        <sz val="8"/>
        <color theme="1"/>
        <rFont val="Times New Roman"/>
        <family val="1"/>
        <charset val="204"/>
      </rPr>
      <t xml:space="preserve">N </t>
    </r>
    <r>
      <rPr>
        <sz val="8"/>
        <color theme="1"/>
        <rFont val="Times New Roman"/>
        <family val="1"/>
        <charset val="204"/>
      </rPr>
      <t>Упаковка-75 шт.</t>
    </r>
  </si>
  <si>
    <r>
      <t xml:space="preserve">Снегозадержатель для металлочерепицы (МЕТ) (медь)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220 шт.  Упаковка-20 шт.</t>
    </r>
  </si>
  <si>
    <t xml:space="preserve">Таблица № 11. </t>
  </si>
  <si>
    <t xml:space="preserve">Примечания:
(1) -Данный товар поставляется под заказ, только на условиях его 100% предоплаты; срок  изготовления и поставки  исчисляется с момента 100% оплаты Покупателем.
</t>
  </si>
  <si>
    <t>Название</t>
  </si>
  <si>
    <t>Раздел</t>
  </si>
  <si>
    <t>А</t>
  </si>
  <si>
    <t>Б</t>
  </si>
  <si>
    <t>В</t>
  </si>
  <si>
    <t>Г</t>
  </si>
  <si>
    <t>Д</t>
  </si>
  <si>
    <t>К</t>
  </si>
  <si>
    <t>М</t>
  </si>
  <si>
    <t>О</t>
  </si>
  <si>
    <t>П</t>
  </si>
  <si>
    <t>С</t>
  </si>
  <si>
    <t>Т</t>
  </si>
  <si>
    <t>У</t>
  </si>
  <si>
    <t>Ф</t>
  </si>
  <si>
    <t>Х</t>
  </si>
  <si>
    <t>Ш</t>
  </si>
  <si>
    <t>Э</t>
  </si>
  <si>
    <t>Я</t>
  </si>
  <si>
    <t>A…Z</t>
  </si>
  <si>
    <t>SOFFITO</t>
  </si>
  <si>
    <t>StopMOSS</t>
  </si>
  <si>
    <t xml:space="preserve">Аэратор пластиковый </t>
  </si>
  <si>
    <t>Водосточные системы</t>
  </si>
  <si>
    <t>Гвозди ершенные</t>
  </si>
  <si>
    <t>Болты</t>
  </si>
  <si>
    <t>Винты</t>
  </si>
  <si>
    <t>Гайки</t>
  </si>
  <si>
    <t>Метиз</t>
  </si>
  <si>
    <t>Подсистема для Фасада</t>
  </si>
  <si>
    <t>Саморезы</t>
  </si>
  <si>
    <t>Стенды</t>
  </si>
  <si>
    <t>Тара</t>
  </si>
  <si>
    <t>Уплотнитель резиновый для заглушки</t>
  </si>
  <si>
    <t>Уплотнитель резиновый для соединителя желоба</t>
  </si>
  <si>
    <t>Софит металлический</t>
  </si>
  <si>
    <t>Фасад металлический</t>
  </si>
  <si>
    <t>Хомут</t>
  </si>
  <si>
    <t>Элемент жесткости</t>
  </si>
  <si>
    <t>Ящик</t>
  </si>
  <si>
    <t xml:space="preserve">Назад в СОДЕРЖАНИЕ </t>
  </si>
  <si>
    <t>Назад в СОДЕРЖАНИЕ</t>
  </si>
  <si>
    <t>Общая / Полезная ширина панели, м</t>
  </si>
  <si>
    <t>0,326 / 0,303</t>
  </si>
  <si>
    <t>StopMOSS/Гвозди Ершенные/Аэратор пластиковый "Специальный"/Аэратор пластиковый "Стандартный"/Снегозадержатель БИТ/Снегозадержатель МЕТ</t>
  </si>
  <si>
    <t>Софит СТАЛЬ с покрытием PE, PURAL, PURAL MATT, PRINTECH/АЛЮМИНИЙ с покрытием PE, PE МАТТ/МЕДЬ</t>
  </si>
  <si>
    <t>Фасад СТАЛЬ с покрытием PE, PURAL, PURAL MATT, PRINTECH/АЛЮМИНИЙ с покрытием PE, PE MATT.</t>
  </si>
  <si>
    <t>Фартуки/Гл.листы (штрипс) СТАЛЬ с покрытием PE, PURAL, PURAL MAT, PRINTECH, MICA BT/АЛЮМИНИЙ с покрытием PE, PE MATT/по карте RAL/ОЦИНКОВКА/из ЦИНК-ТИТАНА/из МЕДИ</t>
  </si>
  <si>
    <t>Решетки вентиляционные/Колпачки декоративные/Кляммеры/SOFFITO/Клей TEC-7/Краска-Спрей/Кронштейн стандартный/Отвод антивандальный</t>
  </si>
  <si>
    <t>Металл</t>
  </si>
  <si>
    <t>Гл.лист</t>
  </si>
  <si>
    <t>Штрипс</t>
  </si>
  <si>
    <t>Нестандартная длина (до 2,5 п.м.)</t>
  </si>
  <si>
    <t>Снегозадержатель БИТ / Снегозадержатель МЕТ</t>
  </si>
  <si>
    <t>Алфавитный указатель</t>
  </si>
  <si>
    <t xml:space="preserve">          ПРАЙС-ЛИСТ на продукцию ТМ AQUASYSTEM</t>
  </si>
  <si>
    <t>0,235 / 0,213</t>
  </si>
  <si>
    <t>0,176 / 0,154</t>
  </si>
  <si>
    <t>Гладкая / Фактурная</t>
  </si>
  <si>
    <t>Гл./Факт.</t>
  </si>
  <si>
    <r>
      <t xml:space="preserve">Удлинитель для крюка универсального (омедненный) </t>
    </r>
    <r>
      <rPr>
        <vertAlign val="superscript"/>
        <sz val="8"/>
        <color theme="1"/>
        <rFont val="Times New Roman"/>
        <family val="1"/>
        <charset val="204"/>
      </rPr>
      <t>N</t>
    </r>
  </si>
  <si>
    <r>
      <t xml:space="preserve">Удлинитель для крюка универсального - боковой (пассивированный) </t>
    </r>
    <r>
      <rPr>
        <vertAlign val="superscript"/>
        <sz val="8"/>
        <color theme="1"/>
        <rFont val="Times New Roman"/>
        <family val="1"/>
        <charset val="204"/>
      </rPr>
      <t>N</t>
    </r>
  </si>
  <si>
    <r>
      <t xml:space="preserve">Удлинитель для крюка универсального - боковой (оцинк.) </t>
    </r>
    <r>
      <rPr>
        <vertAlign val="superscript"/>
        <sz val="8"/>
        <color theme="1"/>
        <rFont val="Times New Roman"/>
        <family val="1"/>
        <charset val="204"/>
      </rPr>
      <t>N</t>
    </r>
  </si>
  <si>
    <r>
      <t xml:space="preserve">Удлинитель для крюка универсального (оцинк.) </t>
    </r>
    <r>
      <rPr>
        <vertAlign val="superscript"/>
        <sz val="8"/>
        <color theme="1"/>
        <rFont val="Times New Roman"/>
        <family val="1"/>
        <charset val="204"/>
      </rPr>
      <t>N</t>
    </r>
  </si>
  <si>
    <r>
      <t xml:space="preserve">Декоративный  хомут трубы под метиз с комплектом крепления  </t>
    </r>
    <r>
      <rPr>
        <vertAlign val="superscript"/>
        <sz val="8"/>
        <color theme="1"/>
        <rFont val="Times New Roman"/>
        <family val="1"/>
        <charset val="204"/>
      </rPr>
      <t xml:space="preserve">N (1) </t>
    </r>
  </si>
  <si>
    <r>
      <t xml:space="preserve">Декоративный хомут трубы под дерево с комплектом крепления </t>
    </r>
    <r>
      <rPr>
        <vertAlign val="superscript"/>
        <sz val="8"/>
        <color theme="1"/>
        <rFont val="Times New Roman"/>
        <family val="1"/>
        <charset val="204"/>
      </rPr>
      <t>N (1)</t>
    </r>
  </si>
  <si>
    <r>
      <t xml:space="preserve">Держатель для хомута под метиз </t>
    </r>
    <r>
      <rPr>
        <vertAlign val="superscript"/>
        <sz val="8"/>
        <color theme="1"/>
        <rFont val="Times New Roman"/>
        <family val="1"/>
        <charset val="204"/>
      </rPr>
      <t>N (1) (5)</t>
    </r>
  </si>
  <si>
    <r>
      <t xml:space="preserve">Адаптер для хомута под метиз </t>
    </r>
    <r>
      <rPr>
        <vertAlign val="superscript"/>
        <sz val="8"/>
        <color theme="1"/>
        <rFont val="Times New Roman"/>
        <family val="1"/>
        <charset val="204"/>
      </rPr>
      <t>N (1) (6)</t>
    </r>
  </si>
  <si>
    <r>
      <t>(</t>
    </r>
    <r>
      <rPr>
        <vertAlign val="superscript"/>
        <sz val="9"/>
        <color theme="1"/>
        <rFont val="Times New Roman"/>
        <family val="1"/>
        <charset val="204"/>
      </rPr>
      <t>N</t>
    </r>
    <r>
      <rPr>
        <sz val="9"/>
        <color theme="1"/>
        <rFont val="Times New Roman"/>
        <family val="1"/>
        <charset val="204"/>
      </rPr>
      <t>) - Отгрузка продукции возможна некратно упаковкам.</t>
    </r>
  </si>
  <si>
    <t>Комплектующие к Софитам/Фасадам</t>
  </si>
  <si>
    <t>Универсальные комплектующие</t>
  </si>
  <si>
    <t>Комплектующие к системе Софитов</t>
  </si>
  <si>
    <t>Комплектующие к системе Фасадов</t>
  </si>
  <si>
    <r>
      <rPr>
        <sz val="9"/>
        <color theme="1"/>
        <rFont val="Times New Roman"/>
        <family val="1"/>
        <charset val="204"/>
      </rPr>
      <t>При отгрузке Товара со склада в г. Москва, отгрузка продукции -G-планка, F-профиль из стали с полимерным покрытием РЕ производится строго кратно упаковкам.</t>
    </r>
    <r>
      <rPr>
        <sz val="11"/>
        <color theme="1"/>
        <rFont val="Calibri"/>
        <family val="2"/>
        <charset val="204"/>
        <scheme val="minor"/>
      </rPr>
      <t xml:space="preserve">
</t>
    </r>
  </si>
  <si>
    <t>F-профиль (увеличенная)</t>
  </si>
  <si>
    <t xml:space="preserve">Таблица № 12. </t>
  </si>
  <si>
    <t>Универсальные комплектующие/ Комплектующие к Софитам/Комплектующие к Фасадам</t>
  </si>
  <si>
    <t>Поддон усиленный 5100*1150 мм</t>
  </si>
  <si>
    <t>Поддон усиленный 4100*1150 мм</t>
  </si>
  <si>
    <t xml:space="preserve">Поддон усиленный 6100*1150 мм </t>
  </si>
  <si>
    <t xml:space="preserve">Канадский дуб                                  </t>
  </si>
  <si>
    <t xml:space="preserve">Американский орех                         </t>
  </si>
  <si>
    <t xml:space="preserve">Сибирская пихта                           </t>
  </si>
  <si>
    <t xml:space="preserve">Норвежский тис                                     </t>
  </si>
  <si>
    <t>Кляммер (RR32, RR20, RR29, Ral6005, Ral8017, RR23)</t>
  </si>
  <si>
    <t>Кронштейн станд. L-35 см (к S12) (кор. RR32, RR20, RR29, Ral8017, Ral6005, RR23)</t>
  </si>
  <si>
    <t>0,169 / 0,147</t>
  </si>
  <si>
    <t>0,228 / 0,206</t>
  </si>
  <si>
    <t>Г-образный элемент оцинк. 1,2мм 40*40 L=6м</t>
  </si>
  <si>
    <t>Модульные ограждения</t>
  </si>
  <si>
    <t>Снегозадержатель трубчатый</t>
  </si>
  <si>
    <t>Опора снегозадержателя  трубчатого</t>
  </si>
  <si>
    <t xml:space="preserve">Таблица № 13. </t>
  </si>
  <si>
    <t>Кронштейн оцинк. 2,0мм 50*50*50</t>
  </si>
  <si>
    <r>
      <t xml:space="preserve">Водосборник  </t>
    </r>
    <r>
      <rPr>
        <vertAlign val="superscript"/>
        <sz val="8"/>
        <color theme="1"/>
        <rFont val="Times New Roman"/>
        <family val="1"/>
        <charset val="204"/>
      </rPr>
      <t>N (1)</t>
    </r>
  </si>
  <si>
    <t>Действующие наценки на продукцию:</t>
  </si>
  <si>
    <t xml:space="preserve">1. </t>
  </si>
  <si>
    <t>Длина Изделия</t>
  </si>
  <si>
    <t>Центральная Перфорация (ЦП)</t>
  </si>
  <si>
    <t>Полная Перфорация (ПП)</t>
  </si>
  <si>
    <t>Без Перфорации (БП)</t>
  </si>
  <si>
    <t>Тип Перфорации</t>
  </si>
  <si>
    <t>м.п.</t>
  </si>
  <si>
    <t xml:space="preserve">При отгрузке Товара со склада в г. Москва, отгрузка продукции - Cофит покрытием РЕ производится строго кратно упаковкам.
</t>
  </si>
  <si>
    <r>
      <t>Короб</t>
    </r>
    <r>
      <rPr>
        <vertAlign val="superscript"/>
        <sz val="10"/>
        <color theme="1"/>
        <rFont val="Times New Roman"/>
        <family val="1"/>
        <charset val="204"/>
      </rPr>
      <t>(1)</t>
    </r>
    <r>
      <rPr>
        <sz val="10"/>
        <color theme="1"/>
        <rFont val="Times New Roman"/>
        <family val="1"/>
        <charset val="204"/>
      </rPr>
      <t xml:space="preserve">  / 10шт.</t>
    </r>
  </si>
  <si>
    <r>
      <t>Короб/плёнка</t>
    </r>
    <r>
      <rPr>
        <vertAlign val="superscript"/>
        <sz val="10"/>
        <color theme="1"/>
        <rFont val="Times New Roman"/>
        <family val="1"/>
        <charset val="204"/>
      </rPr>
      <t>(2)</t>
    </r>
    <r>
      <rPr>
        <sz val="10"/>
        <color theme="1"/>
        <rFont val="Times New Roman"/>
        <family val="1"/>
        <charset val="204"/>
      </rPr>
      <t xml:space="preserve"> /10шт.</t>
    </r>
  </si>
  <si>
    <t>Вид, размер</t>
  </si>
  <si>
    <t>Металлочерепица Стокгольм</t>
  </si>
  <si>
    <t>Конёк</t>
  </si>
  <si>
    <t xml:space="preserve">Заглушка конька полукруглого  </t>
  </si>
  <si>
    <t xml:space="preserve">Y-тройник конька </t>
  </si>
  <si>
    <t>Торцевая планка</t>
  </si>
  <si>
    <t>наружная 100х100мм (Длина 2.00м)</t>
  </si>
  <si>
    <t>внутренняя  35х118мм  (Длина 2.00м)</t>
  </si>
  <si>
    <t>сложная 140х40х85мм  (Длина 2.00м)</t>
  </si>
  <si>
    <t xml:space="preserve">Сегментная планка </t>
  </si>
  <si>
    <t>Карнизная планка</t>
  </si>
  <si>
    <t xml:space="preserve">Планка конденсата </t>
  </si>
  <si>
    <t>Планка примыкания</t>
  </si>
  <si>
    <t xml:space="preserve">Пристенная планка </t>
  </si>
  <si>
    <t>накладная 30х20х50х20мм (Длина 2.00м)</t>
  </si>
  <si>
    <t>в штробу 20х50х20мм (Длина 2.00м)</t>
  </si>
  <si>
    <t>Ендова</t>
  </si>
  <si>
    <t>внутренняя 300х300мм (Длина 2.00м)</t>
  </si>
  <si>
    <t xml:space="preserve">Кронштейн начального ряда </t>
  </si>
  <si>
    <t>полукруглый  R90мм (Длина 1.97м)</t>
  </si>
  <si>
    <t>Комплектующие к металлочерепице</t>
  </si>
  <si>
    <t>Металлочерепица</t>
  </si>
  <si>
    <t>Опора снегозадержателя  трубчатого AS для МЧ, оцинк., (RAL3009 матовый, RAL7024 матовый, RAL8017 матовый, RAL8019 матовый, RAL9005 матовый, RR23 матовый, RR32 матовый, RR33 матовый)</t>
  </si>
  <si>
    <t>Снегозадержатель трубчатый AS для ФАЛЬЦА (комплект), 3м, d 45*25, 4 опоры, оцинк., (RAL3009 матовый, RAL7024 матовый, RAL8017 матовый, RAL8019 матовый, RAL9005 матовый, RR23 матовый, RR32 матовый, RR33 матовый)</t>
  </si>
  <si>
    <t>Опора снегозадержателя  трубчатого AS для ФАЛЬЦА, оцинк., (RAL3009 матовый, RAL7024 матовый, RAL8017 матовый, RAL8019 матовый, RAL9005 матовый, RR23 матовый, RR32 матовый, RR33 матовый)</t>
  </si>
  <si>
    <t>В случае заказа данной продукции на сумму менее 25000 руб. (с НДС) применяется повышающий коэффициент 1,5:</t>
  </si>
  <si>
    <t>На Водосточную Систему по карте RAL;</t>
  </si>
  <si>
    <t xml:space="preserve">2. </t>
  </si>
  <si>
    <t>На Погонаж (Фартуки) по карте RAL;</t>
  </si>
  <si>
    <t xml:space="preserve">3. </t>
  </si>
  <si>
    <t>На Аэратор «Специальный» пластиковый с металлической крышкой (облицовкой): (цвет по карте RAL)</t>
  </si>
  <si>
    <t xml:space="preserve">Шайба М10 (D-10 мм) </t>
  </si>
  <si>
    <t xml:space="preserve">Гайка М10 (D-10 мм)   </t>
  </si>
  <si>
    <t xml:space="preserve">Болт короткий М10 (L-60 мм) </t>
  </si>
  <si>
    <t>Примечание:</t>
  </si>
  <si>
    <t xml:space="preserve">Отвод трубы декорированный </t>
  </si>
  <si>
    <t xml:space="preserve">Водосборник </t>
  </si>
  <si>
    <t xml:space="preserve">Соединитель трубы </t>
  </si>
  <si>
    <t xml:space="preserve">Ограничитель перелива прямой, угловой </t>
  </si>
  <si>
    <t xml:space="preserve">Удлинитель для крюка универсального - боковой (пассивированный), Удлинитель для крюка универсального (омедненный) </t>
  </si>
  <si>
    <t>Металл/Покрытие/Цвет</t>
  </si>
  <si>
    <t xml:space="preserve">Водосточная система </t>
  </si>
  <si>
    <t>Труба водосточная  (Длина 4.0 м)</t>
  </si>
  <si>
    <t xml:space="preserve">Желоб водосточный  (Длина 4.0 м)  </t>
  </si>
  <si>
    <t xml:space="preserve">Угол желоба внутренний /наружный (от 95° до 175°) </t>
  </si>
  <si>
    <t>Заглушка универсальная  полукруглая</t>
  </si>
  <si>
    <t xml:space="preserve">«Паук» (сетка воронки) </t>
  </si>
  <si>
    <t xml:space="preserve">Крюк универсальный с комплектом крепления </t>
  </si>
  <si>
    <t xml:space="preserve">Декоративный  хомут трубы под метиз с комплектом крепления </t>
  </si>
  <si>
    <t>Декоративный хомут трубы под дерево с комплектом крепления</t>
  </si>
  <si>
    <t xml:space="preserve">Водосборник  цилиндрический в комплекте </t>
  </si>
  <si>
    <t xml:space="preserve">Воронка водосборная удлиненная </t>
  </si>
  <si>
    <t xml:space="preserve">Воронка водосборная круглая </t>
  </si>
  <si>
    <t xml:space="preserve">Держатель для хомута под метиз </t>
  </si>
  <si>
    <t>Адаптер для хомута под метиз</t>
  </si>
  <si>
    <t>Таблица № 2</t>
  </si>
  <si>
    <t>Софит с центральной перфорацией, Софит с полной перфорацией, Софит без перфорации - ФАКТУРНЫЙ (ПОЛОТНО)</t>
  </si>
  <si>
    <t>Сталь Цвета по карте RAL  1014,  3005, 5005, 6002, 6011, 7004, 7035, 7037, 6020, 9005</t>
  </si>
  <si>
    <t>Софит с центральной перфорацией, Софит с полной перфорацией, Софит без перфорации - (ПОЛОТНО)</t>
  </si>
  <si>
    <t>МЕДЬ</t>
  </si>
  <si>
    <t>Таблица № 3</t>
  </si>
  <si>
    <t>Таблица № 4</t>
  </si>
  <si>
    <t>Таблица № 5</t>
  </si>
  <si>
    <t>Таблица № 6</t>
  </si>
  <si>
    <t>Таблица № 7</t>
  </si>
  <si>
    <t>Таблица № 8</t>
  </si>
  <si>
    <t>Скандинавская доска узкая</t>
  </si>
  <si>
    <t>ВОДОСТОЧНАЯ СИСТЕМА</t>
  </si>
  <si>
    <t>СИСТЕМА МЕТАЛЛИЧЕСКИХ СОФИТОВ (ПОЛОТНО)</t>
  </si>
  <si>
    <t>СИСТЕМА МЕТАЛЛИЧЕСКИХ ФАСАДОВ (ПОЛОТНО)</t>
  </si>
  <si>
    <t>Скандинавская доска узкая двойная</t>
  </si>
  <si>
    <t>Скандинавская доска широкая</t>
  </si>
  <si>
    <t>Скандинавский брус Модерн узкий</t>
  </si>
  <si>
    <t>Скандинавский брус Модерн широкий</t>
  </si>
  <si>
    <t>Все</t>
  </si>
  <si>
    <t>КОМПДЕКТУЮЩИЕ К СИСТЕМАМ СОФИТОВ И ФАСАДОВ</t>
  </si>
  <si>
    <t>Финишная планка ФАКТУРНЫЙ</t>
  </si>
  <si>
    <t>G-планка ФАКТУРНАЯ</t>
  </si>
  <si>
    <t>Финишная планка ГЛАДКАЯ</t>
  </si>
  <si>
    <t>ПОДСИСТЕМА</t>
  </si>
  <si>
    <t>МЕТАЛЛИЧЕСКАЯ ЧЕРЕПИЦА</t>
  </si>
  <si>
    <t>Конёк полукруглый  R90мм, Торцевая планка сложная 140х40х85мм, Сегментная планка, Пристенная планка в штробу 20х50х20мм, Ендова специальная 232х60,5х60,5х232мм</t>
  </si>
  <si>
    <t>Конёк полукруглый  R120, Заглушка конька полукруглого  R90мм торцевая / R120мм торцевая, Заглушка конька полукруглого  R90мм конусная / R120мм конусная, Y-тройник конька полукруглого  R90мм / R120мм , Конёк плоский 116х30х116 мм, Торцевая планка наружная 100х100мм, Торцевая планка внутренняя  35х118мм, Торцевая планка сложная 140х40х85мм, Карнизная планка 100*60мм, Планка конденсата 75х50мм, Планка примыкания 150х250мм, Пристенная планка накладная 30х20х50х20мм, Ендова внутренняя 300х300мм, Ендова внешняя 85х30х85мм, Кронштейн начального ряда 86х41х2мм, Саморез кровельный 4,8х35мм</t>
  </si>
  <si>
    <t>ФАРТУКИ (ГЛАДКИЕ ЛИСТЫ)</t>
  </si>
  <si>
    <t>Таблица № 9</t>
  </si>
  <si>
    <t>Таблица № 10</t>
  </si>
  <si>
    <t>Таблица № 12</t>
  </si>
  <si>
    <t>Таблица № 13</t>
  </si>
  <si>
    <t>Таблица № 14</t>
  </si>
  <si>
    <t>КОЛПАКИ НА ДЫМОХОДНЫЕ ТРУБЫ И ВЕНТИЛЯЦИОННЫЕ ШАХТЫ</t>
  </si>
  <si>
    <t>КОМПЛЕКТУЮЩИЕ ДЛЯ КРОВЛИ</t>
  </si>
  <si>
    <t>ДЕКОРАТИВНЫЕ ИЗДЕЛИЯ ИЗ МЕДИ</t>
  </si>
  <si>
    <r>
      <t xml:space="preserve">Перечень товаров, поставляемых "Под заказ" </t>
    </r>
    <r>
      <rPr>
        <b/>
        <vertAlign val="superscript"/>
        <sz val="9"/>
        <color theme="1"/>
        <rFont val="Times New Roman"/>
        <family val="1"/>
        <charset val="204"/>
      </rPr>
      <t>(1)</t>
    </r>
  </si>
  <si>
    <t>КОМПЛЕКТУЮЩИЕ В ВОДОСТОЧНОЙ СИСТЕМЕ</t>
  </si>
  <si>
    <t>СИСТЕМЫ МОДУЛЬНЫХ ОГРАЖДЕНИЙ</t>
  </si>
  <si>
    <t>ДЕМОНСТРАЦИОННЫЕ МАТЕРИАЛЫ И ПРОЧАЯ ПРОДУКЦИЯ</t>
  </si>
  <si>
    <t>АКСЕССУАРЫ ДЛЯ КРОВЛИ</t>
  </si>
  <si>
    <t>Размещение в Прайс-Листе</t>
  </si>
  <si>
    <t>пог.м.</t>
  </si>
  <si>
    <t xml:space="preserve">Уплотнитель 7мм </t>
  </si>
  <si>
    <t>Уплотнитель 14мм</t>
  </si>
  <si>
    <t xml:space="preserve">Глухарь 8х50 </t>
  </si>
  <si>
    <t xml:space="preserve">Глухарь 8х80 </t>
  </si>
  <si>
    <t>Снегозадержатель трубчатый AS для МЧ (комплект), 3м, d 45*25, 4 опоры, оцинк., (RAL3009 матовый, RAL7024 матовый, RAL8017 матовый, RAL8019 матовый, RAL9005 матовый, RR23 матовый, RR32 матовый, RR33 матовый). В комплект входит: 2 трубы по 3мп с обжимкой, 4 опоры М4, 8 резинок 7мм, 8 резинок 14мм, 4 глухаря 8х50 и 4 глухаря 8х80</t>
  </si>
  <si>
    <t>Временный водосток (дополнительный комплект)</t>
  </si>
  <si>
    <t>125/150</t>
  </si>
  <si>
    <t>Г-образный элемент оцинк. 1,2мм 40*40 L=3м</t>
  </si>
  <si>
    <t>0,5мм</t>
  </si>
  <si>
    <t>0,6мм</t>
  </si>
  <si>
    <t>МЕДЬ 0,45мм</t>
  </si>
  <si>
    <t>Сталь  Printech 0,45мм</t>
  </si>
  <si>
    <t>Заглушка столба 80х80 (пластиковая)</t>
  </si>
  <si>
    <t xml:space="preserve">Заглушка столба 100х100 (пластиковая) </t>
  </si>
  <si>
    <t>Шпилька с наружной резьбой М10 (L-160 мм), для столба 80х80</t>
  </si>
  <si>
    <t>Шпилька с наружной резьбой М10 (L-180 мм), для столба 100х100</t>
  </si>
  <si>
    <t xml:space="preserve">Болт длинный М10 (L-120 мм) </t>
  </si>
  <si>
    <t>Столб 80х80 (толщ. стенки 2мм), 8019 Matt (3)</t>
  </si>
  <si>
    <t>Столб 80х80 (толщ. стенки 2мм), 8019 Matt оцинк.  (4)</t>
  </si>
  <si>
    <t>Столб 100х100 (толщ. стенки 3мм), 8019 Matt (3)</t>
  </si>
  <si>
    <t>Столб 100х100 (толщ. стенки 3мм), 8019 Matt оцинк. (4)</t>
  </si>
  <si>
    <t xml:space="preserve">Каркас из профтрубы 40х20мм, 8019 (1) </t>
  </si>
  <si>
    <t>Каркас из профтрубы 40х20мм, 3000х1000 мм, 8019 (2) для вертикального крепления панелей</t>
  </si>
  <si>
    <t>Поддон 5100*360 мм (Вместимость до 30шт. Применимо для изделий до 5 м. (укладываются изделия от 4 м до 5 м)</t>
  </si>
  <si>
    <t>Поддон 6100*360 мм (Вместимость до 25шт. Применимо для изделий до 6 м. (укладываются изделия от 5 м до 6 м)</t>
  </si>
  <si>
    <t>Ящик 6100*360*200 мм (Вместимость до 25шт. Применимо для изделий до 6 м. (укладываются изделия от 5 м до 6 м)</t>
  </si>
  <si>
    <t>Ящик 5100*360*250 мм (Вместимость до 30шт. Применимо для изделий до 5 м. (укладываются изделия от 4 м до 5 м)</t>
  </si>
  <si>
    <t>Ящик 4100*360*300 мм (Вместимость до 35шт. Применимо для изделий до 4 м. (укладываются изделия от 3 м до 4 м)</t>
  </si>
  <si>
    <t xml:space="preserve">L= 2 п.м. </t>
  </si>
  <si>
    <t xml:space="preserve">L= 3 п.м. </t>
  </si>
  <si>
    <t>Поддон для МЧ до 3м.</t>
  </si>
  <si>
    <t>Поддон для МЧ до 4м.</t>
  </si>
  <si>
    <t>Поддон для МЧ до 5м.</t>
  </si>
  <si>
    <t>Поддон для МЧ до 6м.</t>
  </si>
  <si>
    <t>Поддон 4100*360 мм (Вместимость до 35шт. Применимо для изделий до 4 м. (укладываются изделия от 3 м до 4 м)</t>
  </si>
  <si>
    <t>RR32</t>
  </si>
  <si>
    <t>RR20</t>
  </si>
  <si>
    <t>RAL8017</t>
  </si>
  <si>
    <t>Канадский дуб</t>
  </si>
  <si>
    <t>Сибирская пихта</t>
  </si>
  <si>
    <t>Норвежский тис</t>
  </si>
  <si>
    <t>R90мм торцевая</t>
  </si>
  <si>
    <t xml:space="preserve">правая 350*125*185 мм / левая 350*125*185 мм </t>
  </si>
  <si>
    <t>Металлочерепица Гетеборг</t>
  </si>
  <si>
    <t xml:space="preserve">(N) - Отгрузка продукции возможна некратно упаковкам.
</t>
  </si>
  <si>
    <r>
      <t xml:space="preserve">Примечания:                                                                                                                                                                                                                                                                                                                                                                            
</t>
    </r>
    <r>
      <rPr>
        <sz val="11"/>
        <color theme="1"/>
        <rFont val="Times New Roman"/>
        <family val="1"/>
        <charset val="204"/>
      </rPr>
      <t xml:space="preserve">
</t>
    </r>
  </si>
  <si>
    <r>
      <t>Сталь Printech</t>
    </r>
    <r>
      <rPr>
        <sz val="8"/>
        <color theme="1"/>
        <rFont val="Times New Roman"/>
        <family val="1"/>
        <charset val="204"/>
      </rPr>
      <t/>
    </r>
  </si>
  <si>
    <t>Сталь PE</t>
  </si>
  <si>
    <t>120 (AlZn)</t>
  </si>
  <si>
    <t>(2)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t>
  </si>
  <si>
    <t>Гладкая / Фактурная (3)</t>
  </si>
  <si>
    <t>(3) - Гл.лист (штрипс) Фактурный - Производится в размерах: Ширина- до 0.5 м, Длина – до 5 м.п.</t>
  </si>
  <si>
    <t xml:space="preserve">Временный водосток (стартовый комплект-универсальный) </t>
  </si>
  <si>
    <t>Каркас из профтрубы 40х20мм, 3000х500 мм, 8019 (2) для горизонтального крепления панелей</t>
  </si>
  <si>
    <t xml:space="preserve">Каркас из профтрубы 40х20мм, 3000х1000 мм, 8019 (2) для горизонтального крепления панелей </t>
  </si>
  <si>
    <t xml:space="preserve">Саморез ПШС 4,2*16 мм (для стальной обрешетки) </t>
  </si>
  <si>
    <t xml:space="preserve">Заклепки  вытяжные 3.2 х 8,0 алюм.-сталь (в цвет панелей) </t>
  </si>
  <si>
    <t>Каркас из профтрубы 40х20мм, 3000х500 мм, 8019 (2) для вертикального крепления панелей</t>
  </si>
  <si>
    <t xml:space="preserve">полукруглого  R90мм </t>
  </si>
  <si>
    <t>R90мм конусная с ребрами жёсткости</t>
  </si>
  <si>
    <r>
      <t>Аэратор «Специальный» пластиковый с металлической крышкой (облицовкой): (RR32, RR32matt, RR23, RR23matt, RR29, Ral8017, Ral8017matt, RR33matt)</t>
    </r>
    <r>
      <rPr>
        <b/>
        <sz val="8"/>
        <color theme="1"/>
        <rFont val="Times New Roman"/>
        <family val="1"/>
        <charset val="204"/>
      </rPr>
      <t xml:space="preserve"> </t>
    </r>
    <r>
      <rPr>
        <vertAlign val="superscript"/>
        <sz val="8"/>
        <color theme="1"/>
        <rFont val="Times New Roman"/>
        <family val="1"/>
        <charset val="204"/>
      </rPr>
      <t xml:space="preserve">N </t>
    </r>
  </si>
  <si>
    <t>Примечания:
(N) - Отгрузка продукции возможна некратно упаковкам.</t>
  </si>
  <si>
    <t>Аэратор «Специальный» пластиковый  (красный) (минимальная партия 504 шт.)</t>
  </si>
  <si>
    <t>Рекомендуемые розничные цены  на системы модульных ограждений</t>
  </si>
  <si>
    <t>Система Модульных Ограждений (Тпп-Панель)</t>
  </si>
  <si>
    <t>Система Модульных Ограждений (Тпп-Жалюзи)</t>
  </si>
  <si>
    <t>Ламель Classik  (Ламель №1)</t>
  </si>
  <si>
    <t>Ламель Estet 80 (Ламель №2)</t>
  </si>
  <si>
    <t>Ламель Estet 60 (Ламель №3)</t>
  </si>
  <si>
    <t>Ламель Kombo  (Ламель №4)</t>
  </si>
  <si>
    <t>Профиль для жёсткости секций (комплект из 2-х штук)</t>
  </si>
  <si>
    <t>RAL7024</t>
  </si>
  <si>
    <t>RAL7016</t>
  </si>
  <si>
    <t>RAL9005</t>
  </si>
  <si>
    <t>RAL 7016</t>
  </si>
  <si>
    <t>RAL 9005</t>
  </si>
  <si>
    <t>ВС с покрытием PE (КОМФОРТ)</t>
  </si>
  <si>
    <t>Снегозадержатель трубчатый AS для МЧ (комплект), 3м, d 45*25, 4 опоры, оцинк.</t>
  </si>
  <si>
    <t>Опора снегозадержателя  трубчатого AS для МЧ, оцинк.</t>
  </si>
  <si>
    <t>Снегозадержатель трубчатый AS для ФАЛЬЦА (комплект), 3м, d 45*25, 4 опоры, оцинк.</t>
  </si>
  <si>
    <t>Опора снегозадержателя  трубчатого AS для ФАЛЬЦА, оцинк.</t>
  </si>
  <si>
    <t xml:space="preserve">  Модель Стокгольм XXL</t>
  </si>
  <si>
    <t>Модель Гётеборг XXL</t>
  </si>
  <si>
    <t>Модель Стокгольм</t>
  </si>
  <si>
    <t xml:space="preserve">Модель Гётеборг </t>
  </si>
  <si>
    <t xml:space="preserve">Цена за кв.м. металлочерепицы указана по габаритной площади. </t>
  </si>
  <si>
    <r>
      <t xml:space="preserve">Финишная планка </t>
    </r>
    <r>
      <rPr>
        <vertAlign val="superscript"/>
        <sz val="9"/>
        <rFont val="Times New Roman"/>
        <family val="1"/>
        <charset val="204"/>
      </rPr>
      <t>N</t>
    </r>
    <r>
      <rPr>
        <i/>
        <vertAlign val="superscript"/>
        <sz val="9"/>
        <rFont val="Times New Roman"/>
        <family val="1"/>
        <charset val="204"/>
      </rPr>
      <t xml:space="preserve">  </t>
    </r>
  </si>
  <si>
    <r>
      <t xml:space="preserve">Планка угловая (внешняя, внутренняя) 50х50 </t>
    </r>
    <r>
      <rPr>
        <vertAlign val="superscript"/>
        <sz val="9"/>
        <rFont val="Times New Roman"/>
        <family val="1"/>
        <charset val="204"/>
      </rPr>
      <t>N</t>
    </r>
    <r>
      <rPr>
        <i/>
        <vertAlign val="superscript"/>
        <sz val="9"/>
        <rFont val="Times New Roman"/>
        <family val="1"/>
        <charset val="204"/>
      </rPr>
      <t xml:space="preserve"> </t>
    </r>
    <r>
      <rPr>
        <sz val="9"/>
        <rFont val="Times New Roman"/>
        <family val="1"/>
        <charset val="204"/>
      </rPr>
      <t>L=2.0 м.п.</t>
    </r>
  </si>
  <si>
    <r>
      <t xml:space="preserve">J-фаска 150 </t>
    </r>
    <r>
      <rPr>
        <vertAlign val="superscript"/>
        <sz val="9"/>
        <rFont val="Times New Roman"/>
        <family val="1"/>
        <charset val="204"/>
      </rPr>
      <t>N</t>
    </r>
    <r>
      <rPr>
        <sz val="9"/>
        <rFont val="Times New Roman"/>
        <family val="1"/>
        <charset val="204"/>
      </rPr>
      <t>(увеличенная)</t>
    </r>
  </si>
  <si>
    <r>
      <t xml:space="preserve">J-фаска 200 </t>
    </r>
    <r>
      <rPr>
        <vertAlign val="superscript"/>
        <sz val="9"/>
        <rFont val="Times New Roman"/>
        <family val="1"/>
        <charset val="204"/>
      </rPr>
      <t>N</t>
    </r>
    <r>
      <rPr>
        <sz val="9"/>
        <rFont val="Times New Roman"/>
        <family val="1"/>
        <charset val="204"/>
      </rPr>
      <t xml:space="preserve"> (увеличенная)</t>
    </r>
  </si>
  <si>
    <r>
      <t xml:space="preserve">J-фаска 250 </t>
    </r>
    <r>
      <rPr>
        <vertAlign val="superscript"/>
        <sz val="9"/>
        <rFont val="Times New Roman"/>
        <family val="1"/>
        <charset val="204"/>
      </rPr>
      <t xml:space="preserve">N </t>
    </r>
    <r>
      <rPr>
        <sz val="9"/>
        <rFont val="Times New Roman"/>
        <family val="1"/>
        <charset val="204"/>
      </rPr>
      <t xml:space="preserve"> (увеличенная)</t>
    </r>
  </si>
  <si>
    <r>
      <t xml:space="preserve">J-фаска 300 </t>
    </r>
    <r>
      <rPr>
        <vertAlign val="superscript"/>
        <sz val="9"/>
        <rFont val="Times New Roman"/>
        <family val="1"/>
        <charset val="204"/>
      </rPr>
      <t xml:space="preserve">N </t>
    </r>
    <r>
      <rPr>
        <sz val="9"/>
        <rFont val="Times New Roman"/>
        <family val="1"/>
        <charset val="204"/>
      </rPr>
      <t xml:space="preserve"> (увеличенная)</t>
    </r>
  </si>
  <si>
    <r>
      <t xml:space="preserve">Ветровая планка (L-профиль) 150 </t>
    </r>
    <r>
      <rPr>
        <vertAlign val="superscript"/>
        <sz val="9"/>
        <rFont val="Times New Roman"/>
        <family val="1"/>
        <charset val="204"/>
      </rPr>
      <t>N</t>
    </r>
  </si>
  <si>
    <r>
      <t xml:space="preserve">Ветровая планка (L-профиль) 200 </t>
    </r>
    <r>
      <rPr>
        <vertAlign val="superscript"/>
        <sz val="9"/>
        <rFont val="Times New Roman"/>
        <family val="1"/>
        <charset val="204"/>
      </rPr>
      <t>N</t>
    </r>
  </si>
  <si>
    <r>
      <t xml:space="preserve">Ветровая планка (L-профиль) 250 </t>
    </r>
    <r>
      <rPr>
        <vertAlign val="superscript"/>
        <sz val="9"/>
        <rFont val="Times New Roman"/>
        <family val="1"/>
        <charset val="204"/>
      </rPr>
      <t>N</t>
    </r>
  </si>
  <si>
    <r>
      <t xml:space="preserve">Ветровая планка (L-профиль) 300 </t>
    </r>
    <r>
      <rPr>
        <vertAlign val="superscript"/>
        <sz val="9"/>
        <rFont val="Times New Roman"/>
        <family val="1"/>
        <charset val="204"/>
      </rPr>
      <t>N</t>
    </r>
  </si>
  <si>
    <r>
      <t xml:space="preserve">Стартовый профиль </t>
    </r>
    <r>
      <rPr>
        <vertAlign val="superscript"/>
        <sz val="9"/>
        <rFont val="Times New Roman"/>
        <family val="1"/>
        <charset val="204"/>
      </rPr>
      <t>N</t>
    </r>
    <r>
      <rPr>
        <sz val="9"/>
        <rFont val="Times New Roman"/>
        <family val="1"/>
        <charset val="204"/>
      </rPr>
      <t xml:space="preserve"> </t>
    </r>
    <r>
      <rPr>
        <vertAlign val="superscript"/>
        <sz val="9"/>
        <rFont val="Times New Roman"/>
        <family val="1"/>
        <charset val="204"/>
      </rPr>
      <t xml:space="preserve">(1) </t>
    </r>
  </si>
  <si>
    <r>
      <t xml:space="preserve">Стыковочный  Н- профиль 100 </t>
    </r>
    <r>
      <rPr>
        <vertAlign val="superscript"/>
        <sz val="9"/>
        <rFont val="Times New Roman"/>
        <family val="1"/>
        <charset val="204"/>
      </rPr>
      <t xml:space="preserve">N </t>
    </r>
  </si>
  <si>
    <r>
      <t xml:space="preserve">3-D Стыковочный  Н- профиль 100 </t>
    </r>
    <r>
      <rPr>
        <vertAlign val="superscript"/>
        <sz val="9"/>
        <rFont val="Times New Roman"/>
        <family val="1"/>
        <charset val="204"/>
      </rPr>
      <t xml:space="preserve">N </t>
    </r>
  </si>
  <si>
    <r>
      <t xml:space="preserve">Стыковочный Т-профиль 50 </t>
    </r>
    <r>
      <rPr>
        <vertAlign val="superscript"/>
        <sz val="9"/>
        <rFont val="Times New Roman"/>
        <family val="1"/>
        <charset val="204"/>
      </rPr>
      <t xml:space="preserve">N  </t>
    </r>
    <r>
      <rPr>
        <sz val="9"/>
        <rFont val="Times New Roman"/>
        <family val="1"/>
        <charset val="204"/>
      </rPr>
      <t xml:space="preserve">в комплекте (внутр.+ наружн.) </t>
    </r>
  </si>
  <si>
    <r>
      <t xml:space="preserve">Угол сайдинга внутренний / наружный 50х50 </t>
    </r>
    <r>
      <rPr>
        <vertAlign val="superscript"/>
        <sz val="9"/>
        <rFont val="Times New Roman"/>
        <family val="1"/>
        <charset val="204"/>
      </rPr>
      <t xml:space="preserve">N </t>
    </r>
  </si>
  <si>
    <r>
      <t xml:space="preserve">3-D Угол сайдинга внутренний / наружный 100х100 </t>
    </r>
    <r>
      <rPr>
        <vertAlign val="superscript"/>
        <sz val="9"/>
        <rFont val="Times New Roman"/>
        <family val="1"/>
        <charset val="204"/>
      </rPr>
      <t xml:space="preserve">N </t>
    </r>
  </si>
  <si>
    <r>
      <t xml:space="preserve">Фартук на цокольный отлив 50 </t>
    </r>
    <r>
      <rPr>
        <vertAlign val="superscript"/>
        <sz val="9"/>
        <rFont val="Times New Roman"/>
        <family val="1"/>
        <charset val="204"/>
      </rPr>
      <t xml:space="preserve">N </t>
    </r>
  </si>
  <si>
    <r>
      <t xml:space="preserve">Фартук на цокольный отлив 100 </t>
    </r>
    <r>
      <rPr>
        <vertAlign val="superscript"/>
        <sz val="9"/>
        <rFont val="Times New Roman"/>
        <family val="1"/>
        <charset val="204"/>
      </rPr>
      <t xml:space="preserve">N </t>
    </r>
  </si>
  <si>
    <r>
      <t xml:space="preserve">Фартук на оконный отлив 150 </t>
    </r>
    <r>
      <rPr>
        <vertAlign val="superscript"/>
        <sz val="9"/>
        <rFont val="Times New Roman"/>
        <family val="1"/>
        <charset val="204"/>
      </rPr>
      <t xml:space="preserve">N </t>
    </r>
  </si>
  <si>
    <r>
      <t xml:space="preserve">Фартук на оконный отлив 200 </t>
    </r>
    <r>
      <rPr>
        <vertAlign val="superscript"/>
        <sz val="9"/>
        <rFont val="Times New Roman"/>
        <family val="1"/>
        <charset val="204"/>
      </rPr>
      <t xml:space="preserve">N </t>
    </r>
  </si>
  <si>
    <r>
      <t xml:space="preserve">Фартук на оконный отлив 250 </t>
    </r>
    <r>
      <rPr>
        <vertAlign val="superscript"/>
        <sz val="9"/>
        <rFont val="Times New Roman"/>
        <family val="1"/>
        <charset val="204"/>
      </rPr>
      <t xml:space="preserve">N </t>
    </r>
  </si>
  <si>
    <r>
      <t xml:space="preserve">Профиль для оконных и дверных проёмов 50/100 </t>
    </r>
    <r>
      <rPr>
        <vertAlign val="superscript"/>
        <sz val="9"/>
        <rFont val="Times New Roman"/>
        <family val="1"/>
        <charset val="204"/>
      </rPr>
      <t xml:space="preserve">N </t>
    </r>
  </si>
  <si>
    <r>
      <t xml:space="preserve">3-D профиль для оконных и дверных проёмов 50/100 </t>
    </r>
    <r>
      <rPr>
        <vertAlign val="superscript"/>
        <sz val="9"/>
        <rFont val="Times New Roman"/>
        <family val="1"/>
        <charset val="204"/>
      </rPr>
      <t xml:space="preserve">N </t>
    </r>
  </si>
  <si>
    <r>
      <t xml:space="preserve">Профиль для оконных и дверных проёмов 50/150 </t>
    </r>
    <r>
      <rPr>
        <vertAlign val="superscript"/>
        <sz val="9"/>
        <rFont val="Times New Roman"/>
        <family val="1"/>
        <charset val="204"/>
      </rPr>
      <t xml:space="preserve">N </t>
    </r>
  </si>
  <si>
    <r>
      <t xml:space="preserve">3-D профиль для оконных и дверных проёмов 50/150 </t>
    </r>
    <r>
      <rPr>
        <vertAlign val="superscript"/>
        <sz val="9"/>
        <rFont val="Times New Roman"/>
        <family val="1"/>
        <charset val="204"/>
      </rPr>
      <t xml:space="preserve">N </t>
    </r>
  </si>
  <si>
    <r>
      <t xml:space="preserve">Профиль для оконных и дверных проёмов 50/200 </t>
    </r>
    <r>
      <rPr>
        <vertAlign val="superscript"/>
        <sz val="9"/>
        <rFont val="Times New Roman"/>
        <family val="1"/>
        <charset val="204"/>
      </rPr>
      <t xml:space="preserve">N </t>
    </r>
  </si>
  <si>
    <r>
      <t xml:space="preserve">3-D профиль для оконных и дверных проёмов 50/200 </t>
    </r>
    <r>
      <rPr>
        <vertAlign val="superscript"/>
        <sz val="9"/>
        <rFont val="Times New Roman"/>
        <family val="1"/>
        <charset val="204"/>
      </rPr>
      <t xml:space="preserve">N </t>
    </r>
  </si>
  <si>
    <r>
      <t xml:space="preserve">Профиль для оконных и дверных проёмов 50/250 </t>
    </r>
    <r>
      <rPr>
        <vertAlign val="superscript"/>
        <sz val="9"/>
        <rFont val="Times New Roman"/>
        <family val="1"/>
        <charset val="204"/>
      </rPr>
      <t xml:space="preserve">N </t>
    </r>
  </si>
  <si>
    <r>
      <t xml:space="preserve">3-D профиль для оконных и дверных проёмов 50/250 </t>
    </r>
    <r>
      <rPr>
        <vertAlign val="superscript"/>
        <sz val="9"/>
        <rFont val="Times New Roman"/>
        <family val="1"/>
        <charset val="204"/>
      </rPr>
      <t xml:space="preserve">N </t>
    </r>
  </si>
  <si>
    <r>
      <t xml:space="preserve">Профиль для оконных и дверных проёмов 50/300 </t>
    </r>
    <r>
      <rPr>
        <vertAlign val="superscript"/>
        <sz val="9"/>
        <rFont val="Times New Roman"/>
        <family val="1"/>
        <charset val="204"/>
      </rPr>
      <t xml:space="preserve">N </t>
    </r>
  </si>
  <si>
    <r>
      <t xml:space="preserve">3-D профиль для оконных и дверных проёмов 50/300 </t>
    </r>
    <r>
      <rPr>
        <vertAlign val="superscript"/>
        <sz val="9"/>
        <rFont val="Times New Roman"/>
        <family val="1"/>
        <charset val="204"/>
      </rPr>
      <t xml:space="preserve">N </t>
    </r>
  </si>
  <si>
    <r>
      <t xml:space="preserve">Профиль для оконных и дверных проёмов 100/100 </t>
    </r>
    <r>
      <rPr>
        <vertAlign val="superscript"/>
        <sz val="9"/>
        <rFont val="Times New Roman"/>
        <family val="1"/>
        <charset val="204"/>
      </rPr>
      <t xml:space="preserve">N </t>
    </r>
  </si>
  <si>
    <r>
      <t xml:space="preserve">3-D профиль для оконных и дверных проёмов 100/100 </t>
    </r>
    <r>
      <rPr>
        <vertAlign val="superscript"/>
        <sz val="9"/>
        <rFont val="Times New Roman"/>
        <family val="1"/>
        <charset val="204"/>
      </rPr>
      <t xml:space="preserve">N </t>
    </r>
  </si>
  <si>
    <r>
      <t xml:space="preserve">Профиль для оконных и дверных проёмов 100/150 </t>
    </r>
    <r>
      <rPr>
        <vertAlign val="superscript"/>
        <sz val="9"/>
        <rFont val="Times New Roman"/>
        <family val="1"/>
        <charset val="204"/>
      </rPr>
      <t xml:space="preserve">N </t>
    </r>
  </si>
  <si>
    <r>
      <t xml:space="preserve">3-D профиль для оконных и дверных проёмов 100/150 </t>
    </r>
    <r>
      <rPr>
        <vertAlign val="superscript"/>
        <sz val="9"/>
        <rFont val="Times New Roman"/>
        <family val="1"/>
        <charset val="204"/>
      </rPr>
      <t xml:space="preserve">N </t>
    </r>
  </si>
  <si>
    <r>
      <t xml:space="preserve">Профиль для оконных и дверных проёмов 100/200 </t>
    </r>
    <r>
      <rPr>
        <vertAlign val="superscript"/>
        <sz val="9"/>
        <rFont val="Times New Roman"/>
        <family val="1"/>
        <charset val="204"/>
      </rPr>
      <t xml:space="preserve">N </t>
    </r>
  </si>
  <si>
    <r>
      <t xml:space="preserve">3-D профиль для оконных и дверных проёмов 100/200 </t>
    </r>
    <r>
      <rPr>
        <vertAlign val="superscript"/>
        <sz val="9"/>
        <rFont val="Times New Roman"/>
        <family val="1"/>
        <charset val="204"/>
      </rPr>
      <t xml:space="preserve">N </t>
    </r>
  </si>
  <si>
    <r>
      <t xml:space="preserve">Профиль для оконных и дверных проёмов 100/250 </t>
    </r>
    <r>
      <rPr>
        <vertAlign val="superscript"/>
        <sz val="9"/>
        <rFont val="Times New Roman"/>
        <family val="1"/>
        <charset val="204"/>
      </rPr>
      <t xml:space="preserve">N </t>
    </r>
  </si>
  <si>
    <r>
      <t xml:space="preserve">3-D профиль для оконных и дверных проёмов 100/250 </t>
    </r>
    <r>
      <rPr>
        <vertAlign val="superscript"/>
        <sz val="9"/>
        <rFont val="Times New Roman"/>
        <family val="1"/>
        <charset val="204"/>
      </rPr>
      <t xml:space="preserve">N </t>
    </r>
  </si>
  <si>
    <r>
      <t xml:space="preserve">Профиль для оконных и дверных проёмов 100/300 </t>
    </r>
    <r>
      <rPr>
        <vertAlign val="superscript"/>
        <sz val="9"/>
        <rFont val="Times New Roman"/>
        <family val="1"/>
        <charset val="204"/>
      </rPr>
      <t xml:space="preserve">N </t>
    </r>
  </si>
  <si>
    <r>
      <t xml:space="preserve">3-D профиль для оконных и дверных проёмов 100/300 </t>
    </r>
    <r>
      <rPr>
        <vertAlign val="superscript"/>
        <sz val="9"/>
        <rFont val="Times New Roman"/>
        <family val="1"/>
        <charset val="204"/>
      </rPr>
      <t xml:space="preserve">N </t>
    </r>
  </si>
  <si>
    <r>
      <t xml:space="preserve">S-обвод ASD  </t>
    </r>
    <r>
      <rPr>
        <vertAlign val="superscript"/>
        <sz val="8"/>
        <color theme="1"/>
        <rFont val="Times New Roman"/>
        <family val="1"/>
        <charset val="204"/>
      </rPr>
      <t>N</t>
    </r>
  </si>
  <si>
    <t>Тара для региональных отгрузок 3120*1050*700 (усиленная)</t>
  </si>
  <si>
    <t>Тара для региональных отгрузок 3120*1050*1030 (усиленная)</t>
  </si>
  <si>
    <t>150х250мм (Длина 2.00м)</t>
  </si>
  <si>
    <r>
      <t>Модульная Металлическая Черепица  Стокгольм XXL</t>
    </r>
    <r>
      <rPr>
        <vertAlign val="superscript"/>
        <sz val="9"/>
        <rFont val="Times New Roman"/>
        <family val="1"/>
        <charset val="204"/>
      </rPr>
      <t>(4)</t>
    </r>
    <r>
      <rPr>
        <sz val="8"/>
        <rFont val="Times New Roman"/>
        <family val="1"/>
        <charset val="204"/>
      </rPr>
      <t xml:space="preserve"> </t>
    </r>
  </si>
  <si>
    <r>
      <t>Модульная Металлическая Черепица  Гётеборг XXL</t>
    </r>
    <r>
      <rPr>
        <vertAlign val="superscript"/>
        <sz val="9"/>
        <rFont val="Times New Roman"/>
        <family val="1"/>
        <charset val="204"/>
      </rPr>
      <t>(4)</t>
    </r>
    <r>
      <rPr>
        <sz val="8"/>
        <rFont val="Times New Roman"/>
        <family val="1"/>
        <charset val="204"/>
      </rPr>
      <t xml:space="preserve"> </t>
    </r>
  </si>
  <si>
    <t>Колпачки декоративные / Кляммеры / Корректор</t>
  </si>
  <si>
    <t>Общая
ширина, м</t>
  </si>
  <si>
    <t xml:space="preserve">Сталь PE (Zn140) 0,45мм
</t>
  </si>
  <si>
    <t>Крюк крепления желоба короткий  М (модернизированный) с комплектом крепления УСИЛЕННЫЙ</t>
  </si>
  <si>
    <t>Все (кроме Корректора)</t>
  </si>
  <si>
    <t xml:space="preserve">(1) - Минимальная длина - 450 мм., Максимальная длина - 6000 мм.                                                                                                                                                                                                                                                                                                                                             </t>
  </si>
  <si>
    <t xml:space="preserve">Примечания:                                                                                                                                                                                                                                                                                                                                                                            
</t>
  </si>
  <si>
    <t>Крюк крепления желоба удлиненный 230мм с комплектом крепления</t>
  </si>
  <si>
    <t>Крюк крепления желоба удлиненный 230мм с комплектом крепления УСИЛЕННЫЙ</t>
  </si>
  <si>
    <t>Крюк крепления желоба удлиненный 230мм М (модернизированный) с комплектом крепления (У)</t>
  </si>
  <si>
    <r>
      <t xml:space="preserve">ВС Цвета по карте RAL (Глянец) </t>
    </r>
    <r>
      <rPr>
        <vertAlign val="superscript"/>
        <sz val="8"/>
        <rFont val="Times New Roman"/>
        <family val="1"/>
        <charset val="204"/>
      </rPr>
      <t>(3)</t>
    </r>
    <r>
      <rPr>
        <sz val="8"/>
        <rFont val="Times New Roman"/>
        <family val="1"/>
        <charset val="204"/>
      </rPr>
      <t xml:space="preserve"> </t>
    </r>
  </si>
  <si>
    <r>
      <t xml:space="preserve">ВС Цвета по карте RAL (Матт) </t>
    </r>
    <r>
      <rPr>
        <vertAlign val="superscript"/>
        <sz val="8"/>
        <rFont val="Times New Roman"/>
        <family val="1"/>
        <charset val="204"/>
      </rPr>
      <t>(3)</t>
    </r>
    <r>
      <rPr>
        <sz val="8"/>
        <rFont val="Times New Roman"/>
        <family val="1"/>
        <charset val="204"/>
      </rPr>
      <t xml:space="preserve"> </t>
    </r>
  </si>
  <si>
    <r>
      <t xml:space="preserve">Скандинавская доска узкая </t>
    </r>
    <r>
      <rPr>
        <vertAlign val="superscript"/>
        <sz val="8"/>
        <color theme="1"/>
        <rFont val="Times New Roman"/>
        <family val="1"/>
        <charset val="204"/>
      </rPr>
      <t xml:space="preserve">N </t>
    </r>
  </si>
  <si>
    <r>
      <t xml:space="preserve">Скандинавская доска широкая </t>
    </r>
    <r>
      <rPr>
        <vertAlign val="superscript"/>
        <sz val="8"/>
        <color theme="1"/>
        <rFont val="Times New Roman"/>
        <family val="1"/>
        <charset val="204"/>
      </rPr>
      <t>N</t>
    </r>
    <r>
      <rPr>
        <sz val="8"/>
        <color theme="1"/>
        <rFont val="Times New Roman"/>
        <family val="1"/>
        <charset val="204"/>
      </rPr>
      <t xml:space="preserve"> </t>
    </r>
  </si>
  <si>
    <r>
      <t xml:space="preserve">86х41х2мм </t>
    </r>
    <r>
      <rPr>
        <vertAlign val="superscript"/>
        <sz val="9"/>
        <rFont val="Times New Roman"/>
        <family val="1"/>
        <charset val="204"/>
      </rPr>
      <t xml:space="preserve">(2) </t>
    </r>
  </si>
  <si>
    <r>
      <t xml:space="preserve">4,8х35мм (250шт.) </t>
    </r>
    <r>
      <rPr>
        <vertAlign val="superscript"/>
        <sz val="9"/>
        <rFont val="Times New Roman"/>
        <family val="1"/>
        <charset val="204"/>
      </rPr>
      <t>(3)</t>
    </r>
  </si>
  <si>
    <r>
      <t xml:space="preserve">4,8х19мм (250шт.) </t>
    </r>
    <r>
      <rPr>
        <vertAlign val="superscript"/>
        <sz val="9"/>
        <rFont val="Times New Roman"/>
        <family val="1"/>
        <charset val="204"/>
      </rPr>
      <t>(3)</t>
    </r>
  </si>
  <si>
    <r>
      <rPr>
        <b/>
        <sz val="6"/>
        <rFont val="Times New Roman"/>
        <family val="1"/>
        <charset val="204"/>
      </rPr>
      <t xml:space="preserve"> Цвета по карте RAL</t>
    </r>
    <r>
      <rPr>
        <b/>
        <sz val="5"/>
        <rFont val="Times New Roman"/>
        <family val="1"/>
        <charset val="204"/>
      </rPr>
      <t xml:space="preserve"> </t>
    </r>
    <r>
      <rPr>
        <vertAlign val="superscript"/>
        <sz val="9"/>
        <rFont val="Times New Roman"/>
        <family val="1"/>
        <charset val="204"/>
      </rPr>
      <t>(2)</t>
    </r>
  </si>
  <si>
    <t>Сталь PE Rooftop Бархат</t>
  </si>
  <si>
    <t>Сталь  PE RoofTop Бархат  (Zn180) 0,5мм</t>
  </si>
  <si>
    <t>Тара для региональных отгрузок 4180*1050*770 (усиленная)</t>
  </si>
  <si>
    <t>Сталь PE  (Zn140) 0,45мм</t>
  </si>
  <si>
    <t>Сталь  Printech (AlZn120) 0,45мм</t>
  </si>
  <si>
    <t>Водосточная система КОМФОРТ</t>
  </si>
  <si>
    <t>Крюк крепления желоба длинный 160мм с комплектом крепления</t>
  </si>
  <si>
    <t>Крюк крепления желоба длинный 160мм с комплектом крепления УСИЛЕННЫЙ</t>
  </si>
  <si>
    <t>Крюк крепления желоба длинный 160мм М (модернизированный) с комплектом крепления (У)</t>
  </si>
  <si>
    <t>Крюк крепления короткий регулируемый (в комплекте)</t>
  </si>
  <si>
    <t>Хомут с комплектом крепления</t>
  </si>
  <si>
    <t>Планка угловая (внешняя, внутренняя) 50х50, 100х100 ФАКТУРНЫЙ</t>
  </si>
  <si>
    <t>Планка угловая (внешняя, внутренняя) 50х50, 100х100 ГЛАДКАЯ</t>
  </si>
  <si>
    <t>Модульная металлочерепица  Стокгольм, Стокгольм XXL, Мерная металлочерепица  Стокгольм</t>
  </si>
  <si>
    <t>Модульная металлочерепица  Гётеборг, Гётеборг XXL, Мерная металлочерепица  Гётеборг</t>
  </si>
  <si>
    <t>Все (кроме: StopMOSS – защита кровли (медь) (Длина 1 м.п.), Гвозди ершенные.3,5х25 (омедненные), Аэратор «Специальный» пластиковый (коричневый, черный), Аэратор «Специальный» пластиковый  (красный, зеленый) (минимальная партия 504 шт. по каждому цвету), Аэратор «Стандартный» пластиковый (черный), Снегозадержатель для битумной черепицы (БИТ) (PE RAL8017, PE RR32, PE RAL7024, RAL5005MAT, RAL6020MAT, RR29, RR 33 МАТТ), Снегозадержатель для битумной черепицы (БИТ) (медный), Снегозадержатель для битумной черепицы (БИТ) (оцинкованный), Снегозадержатель трубчатый AS для МЧ (комплект), Снегозадержатель трубчатый AS для МЧ (комплект), Снегозадержатель трубчатый AS для ФАЛЬЦА (комплект), Опора снегозадержателя  трубчатого AS для МЧ, оцинк., (RAL3009 матовый, RAL7024 матовый, RAL8017 матовый, RAL8019 матовый, RAL9005 матовый, RR23 матовый, RR32 матовый, RR33 матовый), Опора снегозадержателя  трубчатого AS для МЧ, оцинк., Опора снегозадержателя  трубчатого AS для ФАЛЬЦА, оцинк.</t>
  </si>
  <si>
    <t>Все (кроме: Рекламный стенд водосточной системы на перфорированной стойке 1850х500 (RR32), Рекламный стенд водосточной системы на перфорированной стойке 1850х500 (медь), Рекламный стенд водосточной системы 150/100 на перфорированной стойке 1850х500 (RR32), Рекламный стенд водосточной системы 150/100на перфорированной стойке 1850х500 (медь)</t>
  </si>
  <si>
    <t xml:space="preserve">Сталь Rooftop Бархат
</t>
  </si>
  <si>
    <t xml:space="preserve">Сталь Rooftop Бархат
</t>
  </si>
  <si>
    <t>Сопутствующие товары</t>
  </si>
  <si>
    <t>Таблица № 15.</t>
  </si>
  <si>
    <r>
      <t xml:space="preserve">Демонстрационные материалы </t>
    </r>
    <r>
      <rPr>
        <b/>
        <vertAlign val="superscript"/>
        <sz val="9"/>
        <color theme="1"/>
        <rFont val="Times New Roman"/>
        <family val="1"/>
        <charset val="204"/>
      </rPr>
      <t>(1)</t>
    </r>
  </si>
  <si>
    <t>Тара и упаковка (1)</t>
  </si>
  <si>
    <t>Комплекты для ремонта</t>
  </si>
  <si>
    <t>Корректор для ремонта царапин RAL 8017,  RAL 7016 Matt, RAL 7024 Matt</t>
  </si>
  <si>
    <t>Краска-Спрей</t>
  </si>
  <si>
    <t>Герметик</t>
  </si>
  <si>
    <t>Профессиональный инструмент</t>
  </si>
  <si>
    <t>Таблица № 16.</t>
  </si>
  <si>
    <t xml:space="preserve">Таблица № 18. </t>
  </si>
  <si>
    <t>ГЛАДКАЯ / ФАКТУРНАЯ</t>
  </si>
  <si>
    <t xml:space="preserve">Тип поверхности (3) – </t>
  </si>
  <si>
    <t xml:space="preserve">Тип поверхности (2) – </t>
  </si>
  <si>
    <t>Переходник  угловой  квадрат-круг 100 (200мм)</t>
  </si>
  <si>
    <t>Справочно, руб./кв.м.:</t>
  </si>
  <si>
    <t>Справочно, руб./кв.м.</t>
  </si>
  <si>
    <t xml:space="preserve">Саморез кровельный  (металл-дерево) </t>
  </si>
  <si>
    <t>Саморез кровельный (металл-металл)</t>
  </si>
  <si>
    <t>Сталь PE (Zn140) 0,45мм</t>
  </si>
  <si>
    <t xml:space="preserve">Цена за кв.м. профиля указана по габаритной площади. </t>
  </si>
  <si>
    <r>
      <t xml:space="preserve">Снегозадержатель для металлочерепицы (МЕТ) (КОМФОРТ Rooftop DRAIN PE 32, RR20, RR23, RAL8017, RAL9005)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220 шт. Глянцевая  поверхность. Упаковка-20 шт.</t>
    </r>
  </si>
  <si>
    <r>
      <t xml:space="preserve">Снегозадержатель для металлочерепицы (МЕТ) (PUR, PUR MATT, окраска в цвет по карте RR, RAL) </t>
    </r>
    <r>
      <rPr>
        <vertAlign val="superscript"/>
        <sz val="8"/>
        <color theme="1"/>
        <rFont val="Times New Roman"/>
        <family val="1"/>
        <charset val="204"/>
      </rPr>
      <t xml:space="preserve">N </t>
    </r>
    <r>
      <rPr>
        <sz val="8"/>
        <color theme="1"/>
        <rFont val="Times New Roman"/>
        <family val="1"/>
        <charset val="204"/>
      </rPr>
      <t>Производится под заказ. Минимальная партия от 220 шт. Необходимо уточнять цвет и структуру покрытия (глянцевую и матовую поверхность). Упаковка-20 шт.</t>
    </r>
  </si>
  <si>
    <t>Завершающий профиль SV12</t>
  </si>
  <si>
    <t>Профиль на столб 60 SV10</t>
  </si>
  <si>
    <t>Профиль на столб 80 SV12</t>
  </si>
  <si>
    <t>Угловая накладка  на столб 60 SV15.4</t>
  </si>
  <si>
    <t>Угловая накладка  на столб 80 SV19.4</t>
  </si>
  <si>
    <t>Колено нестандартное от 45º до 90º (под заказ)</t>
  </si>
  <si>
    <t>Герметик SOUDAL FLEXI ALL 280мл (картридж, цвет: белый)</t>
  </si>
  <si>
    <t>Саморез ПШС 4,2*19 мм (для стальной обрешетки)</t>
  </si>
  <si>
    <t xml:space="preserve">Саморез ПШС 4,2*19 мм (для стальной обрешетки) </t>
  </si>
  <si>
    <t>Кронштейн оцинк. 2,0мм 100*50*50</t>
  </si>
  <si>
    <t>Решётка вентиляционная 20х30  (RR32, RR20, Ral8017, RR23)</t>
  </si>
  <si>
    <t>Колпачок декоративный (RR32, RR32 matt, RR20, Ral8017, Ral8017matt,  RR23, RR23 matt)</t>
  </si>
  <si>
    <t>Винт 6*12 (оцинк.) RR 32, RR 20, RR23</t>
  </si>
  <si>
    <t xml:space="preserve">Цвета по карте RAL </t>
  </si>
  <si>
    <t>ОЦИНКОВКА, Цвета по карте RAL</t>
  </si>
  <si>
    <t>Цвета по карте RAL, МЕДЬ</t>
  </si>
  <si>
    <t>ОЦИНКОВКА, Цвета по карте RAL, МЕДЬ</t>
  </si>
  <si>
    <t xml:space="preserve"> Сталь с покрытием PURAL MATT, PURAL </t>
  </si>
  <si>
    <t xml:space="preserve">100*60мм (Длина 2.00м) (5) </t>
  </si>
  <si>
    <t>увеличенная 98*80*20мм (Длина 2.00м) (6)</t>
  </si>
  <si>
    <t>75х50мм (Длина 2.00м) (7)</t>
  </si>
  <si>
    <t>65х50мм (Длина 2.00м) (8)</t>
  </si>
  <si>
    <t>АКЦИЯ - На данные позиции действуют специальные низкие цены (необходимо уточнять при оформлении заказа).</t>
  </si>
  <si>
    <t>(5,7) - ОГРАНИЧЕННОЕ КОЛИЧЕСТВО</t>
  </si>
  <si>
    <t>(6,8) - Предлагается к заказу после обнуления позиции (5,7) соответственно.</t>
  </si>
  <si>
    <t xml:space="preserve">(4) - Цена за кв.м.  на Профиль модульный указана справочно. При заказе необходимо указывать потребность в ЛИСТАХ!         </t>
  </si>
  <si>
    <t>нестандартная длина до 4.0м.п.</t>
  </si>
  <si>
    <t>12 шт. гофрокороб / 3 м.п.</t>
  </si>
  <si>
    <t>С/плёнка / др.длина</t>
  </si>
  <si>
    <t>10 шт.гофрокороб / 3 м.п.</t>
  </si>
  <si>
    <t xml:space="preserve">6 шт./ гофрокороб / 3 м.п. </t>
  </si>
  <si>
    <t>(4) - При оформлении заказа, стоимость указывается за м.п.</t>
  </si>
  <si>
    <r>
      <t>Стартовый профиль усиленный (оцинк.)</t>
    </r>
    <r>
      <rPr>
        <vertAlign val="superscript"/>
        <sz val="9"/>
        <rFont val="Times New Roman"/>
        <family val="1"/>
        <charset val="204"/>
      </rPr>
      <t xml:space="preserve">N </t>
    </r>
  </si>
  <si>
    <t>0,227 / 0,205</t>
  </si>
  <si>
    <t xml:space="preserve">(3) - Тип поверхности ГЛАДКАЯ или ФАКТУРНАЯ необходимо указывать на момент оформления заказа. 
</t>
  </si>
  <si>
    <t xml:space="preserve">(2) -Тип поверхности ГЛАДКАЯ или ФАКТУРНАЯ необходимо указывать на момент оформления заказа. </t>
  </si>
  <si>
    <t>(N) - Отгрузка продукции возможна некратно упаковкам.</t>
  </si>
  <si>
    <t>ВС с покрытием PU</t>
  </si>
  <si>
    <t>RAL9003, RAL7024, RR32, RAL8017</t>
  </si>
  <si>
    <t>ВС Медь</t>
  </si>
  <si>
    <t>ВС Оц. Сталь</t>
  </si>
  <si>
    <t>(1) - Упаковка продукции г/короб.</t>
  </si>
  <si>
    <t xml:space="preserve">(2) - Упаковка продукции г/короб или с/плёнка. 
</t>
  </si>
  <si>
    <t>(*) - Количество продукции ограничено</t>
  </si>
  <si>
    <t>(5,7) - Количество продукции ограничено</t>
  </si>
  <si>
    <r>
      <t xml:space="preserve">L-Профиль 50 150 </t>
    </r>
    <r>
      <rPr>
        <vertAlign val="superscript"/>
        <sz val="9"/>
        <rFont val="Times New Roman"/>
        <family val="1"/>
        <charset val="204"/>
      </rPr>
      <t xml:space="preserve">N </t>
    </r>
    <r>
      <rPr>
        <sz val="9"/>
        <rFont val="Times New Roman"/>
        <family val="1"/>
        <charset val="204"/>
      </rPr>
      <t>*</t>
    </r>
  </si>
  <si>
    <r>
      <t xml:space="preserve">L-Профиль 50 200 </t>
    </r>
    <r>
      <rPr>
        <vertAlign val="superscript"/>
        <sz val="9"/>
        <rFont val="Times New Roman"/>
        <family val="1"/>
        <charset val="204"/>
      </rPr>
      <t xml:space="preserve">N </t>
    </r>
    <r>
      <rPr>
        <sz val="9"/>
        <rFont val="Times New Roman"/>
        <family val="1"/>
        <charset val="204"/>
      </rPr>
      <t>*</t>
    </r>
  </si>
  <si>
    <r>
      <t xml:space="preserve">L-Профиль 50 250 </t>
    </r>
    <r>
      <rPr>
        <vertAlign val="superscript"/>
        <sz val="9"/>
        <rFont val="Times New Roman"/>
        <family val="1"/>
        <charset val="204"/>
      </rPr>
      <t xml:space="preserve">N </t>
    </r>
    <r>
      <rPr>
        <sz val="9"/>
        <rFont val="Times New Roman"/>
        <family val="1"/>
        <charset val="204"/>
      </rPr>
      <t>*</t>
    </r>
  </si>
  <si>
    <r>
      <t xml:space="preserve">L-Профиль 100 150 </t>
    </r>
    <r>
      <rPr>
        <vertAlign val="superscript"/>
        <sz val="9"/>
        <rFont val="Times New Roman"/>
        <family val="1"/>
        <charset val="204"/>
      </rPr>
      <t xml:space="preserve">N </t>
    </r>
    <r>
      <rPr>
        <sz val="9"/>
        <rFont val="Times New Roman"/>
        <family val="1"/>
        <charset val="204"/>
      </rPr>
      <t>*</t>
    </r>
  </si>
  <si>
    <r>
      <t xml:space="preserve">L-Профиль 100 200 </t>
    </r>
    <r>
      <rPr>
        <vertAlign val="superscript"/>
        <sz val="9"/>
        <rFont val="Times New Roman"/>
        <family val="1"/>
        <charset val="204"/>
      </rPr>
      <t>N</t>
    </r>
    <r>
      <rPr>
        <sz val="9"/>
        <rFont val="Times New Roman"/>
        <family val="1"/>
        <charset val="204"/>
      </rPr>
      <t xml:space="preserve"> *</t>
    </r>
  </si>
  <si>
    <r>
      <t xml:space="preserve">L-Профиль 100 250 </t>
    </r>
    <r>
      <rPr>
        <vertAlign val="superscript"/>
        <sz val="9"/>
        <rFont val="Times New Roman"/>
        <family val="1"/>
        <charset val="204"/>
      </rPr>
      <t>N</t>
    </r>
    <r>
      <rPr>
        <sz val="9"/>
        <rFont val="Times New Roman"/>
        <family val="1"/>
        <charset val="204"/>
      </rPr>
      <t xml:space="preserve"> *</t>
    </r>
  </si>
  <si>
    <r>
      <t xml:space="preserve">Планка угловая Внешняя/ Внутренняя 100х100 </t>
    </r>
    <r>
      <rPr>
        <vertAlign val="superscript"/>
        <sz val="9"/>
        <rFont val="Times New Roman"/>
        <family val="1"/>
        <charset val="204"/>
      </rPr>
      <t xml:space="preserve">N </t>
    </r>
    <r>
      <rPr>
        <sz val="9"/>
        <rFont val="Times New Roman"/>
        <family val="1"/>
        <charset val="204"/>
      </rPr>
      <t>*</t>
    </r>
  </si>
  <si>
    <t>RAL 9003</t>
  </si>
  <si>
    <t>Водосточная система с покрытием PE, PU, PURAL, PURAL MATT/по карте RAL/ОЦИНКОВКА/из МЕДИ                                                                                               Временный водосток (стартовый комплект/дополнительный комплект)</t>
  </si>
  <si>
    <r>
      <t xml:space="preserve">Скандинавская доска узкая двойная * </t>
    </r>
    <r>
      <rPr>
        <vertAlign val="superscript"/>
        <sz val="8"/>
        <rFont val="Times New Roman"/>
        <family val="1"/>
        <charset val="204"/>
      </rPr>
      <t>N</t>
    </r>
    <r>
      <rPr>
        <sz val="8"/>
        <rFont val="Times New Roman"/>
        <family val="1"/>
        <charset val="204"/>
      </rPr>
      <t xml:space="preserve"> </t>
    </r>
  </si>
  <si>
    <r>
      <t>Модульная Металлическая Черепица  Гётеборг</t>
    </r>
    <r>
      <rPr>
        <vertAlign val="superscript"/>
        <sz val="9"/>
        <rFont val="Times New Roman"/>
        <family val="1"/>
        <charset val="204"/>
      </rPr>
      <t>(4)</t>
    </r>
    <r>
      <rPr>
        <sz val="8"/>
        <rFont val="Times New Roman"/>
        <family val="1"/>
        <charset val="204"/>
      </rPr>
      <t xml:space="preserve"> </t>
    </r>
  </si>
  <si>
    <r>
      <t>Профиль модульный  Стокгольм</t>
    </r>
    <r>
      <rPr>
        <i/>
        <vertAlign val="superscript"/>
        <sz val="9"/>
        <rFont val="Times New Roman"/>
        <family val="1"/>
        <charset val="204"/>
      </rPr>
      <t>(4)</t>
    </r>
    <r>
      <rPr>
        <i/>
        <sz val="8"/>
        <rFont val="Times New Roman"/>
        <family val="1"/>
        <charset val="204"/>
      </rPr>
      <t xml:space="preserve"> </t>
    </r>
  </si>
  <si>
    <r>
      <t>Профиль модульный  Гётеборг</t>
    </r>
    <r>
      <rPr>
        <i/>
        <vertAlign val="superscript"/>
        <sz val="9"/>
        <rFont val="Times New Roman"/>
        <family val="1"/>
        <charset val="204"/>
      </rPr>
      <t>(4)</t>
    </r>
    <r>
      <rPr>
        <i/>
        <sz val="8"/>
        <rFont val="Times New Roman"/>
        <family val="1"/>
        <charset val="204"/>
      </rPr>
      <t xml:space="preserve"> </t>
    </r>
  </si>
  <si>
    <r>
      <t>Профиль модульный  Стокгольм XXL</t>
    </r>
    <r>
      <rPr>
        <i/>
        <vertAlign val="superscript"/>
        <sz val="9"/>
        <rFont val="Times New Roman"/>
        <family val="1"/>
        <charset val="204"/>
      </rPr>
      <t>(4)</t>
    </r>
    <r>
      <rPr>
        <i/>
        <sz val="8"/>
        <rFont val="Times New Roman"/>
        <family val="1"/>
        <charset val="204"/>
      </rPr>
      <t xml:space="preserve"> </t>
    </r>
  </si>
  <si>
    <r>
      <t>Профиль модульный  Гётеборг XXL</t>
    </r>
    <r>
      <rPr>
        <i/>
        <vertAlign val="superscript"/>
        <sz val="9"/>
        <rFont val="Times New Roman"/>
        <family val="1"/>
        <charset val="204"/>
      </rPr>
      <t>(4)</t>
    </r>
    <r>
      <rPr>
        <i/>
        <sz val="8"/>
        <rFont val="Times New Roman"/>
        <family val="1"/>
        <charset val="204"/>
      </rPr>
      <t xml:space="preserve"> </t>
    </r>
  </si>
  <si>
    <t>(2) - Под заказ возможно изготовление углов от 62° до 175°.</t>
  </si>
  <si>
    <t>(1)  - Продукция производится «Под заказ». Сроки производства необходимо уточнять на момент размещения заказа.</t>
  </si>
  <si>
    <t>(*)  - Количество продукции ограничено</t>
  </si>
  <si>
    <t>(3)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t>
  </si>
  <si>
    <t>(5) - Элемент крепления хомута под метиз для водосточной трубы. Представляет собой монтажную площадку из оцинкованной стали толщиной 3 мм размером 30х80 мм, имеющую два монтажных отверстия и втулку с резьбой, для установки в неё шпильки М10.</t>
  </si>
  <si>
    <t>КУБАрт60100013000000125009000000000000400</t>
  </si>
  <si>
    <t>КУБАрт60100013000000150010000000000000400</t>
  </si>
  <si>
    <t>КУБАрт60100013100000125009000000000000400</t>
  </si>
  <si>
    <t>КУБАрт60100013100000150010000000000000400</t>
  </si>
  <si>
    <t>КУБВидЦен</t>
  </si>
  <si>
    <t>Плотность</t>
  </si>
  <si>
    <t>Размеры рулона</t>
  </si>
  <si>
    <t>ШхД</t>
  </si>
  <si>
    <t>за кв.м.</t>
  </si>
  <si>
    <t>за шт.</t>
  </si>
  <si>
    <t>Аэроэлементы</t>
  </si>
  <si>
    <t xml:space="preserve">AQUAVENT ROLL </t>
  </si>
  <si>
    <t>Аэроэлемент конька 0,24х5 пм (темно-серый)</t>
  </si>
  <si>
    <t>Соединительные ленты</t>
  </si>
  <si>
    <t xml:space="preserve">AQUAVENT BAND SOLO </t>
  </si>
  <si>
    <t xml:space="preserve">Соединительная односторонняя лента 0,06х25 пм </t>
  </si>
  <si>
    <t>60мм х 25м</t>
  </si>
  <si>
    <t xml:space="preserve">AQUAVENT BAND DUO </t>
  </si>
  <si>
    <t>Соединительная двухсторонняя лента 0,04х25 пм</t>
  </si>
  <si>
    <t>40мм х 25м</t>
  </si>
  <si>
    <t>AQUAVENT 110</t>
  </si>
  <si>
    <t xml:space="preserve">Диффузионная мембрана 110 гр./кв.м. 1,5х50 пм (75кв.м.) </t>
  </si>
  <si>
    <t>110 гр./кв.м.</t>
  </si>
  <si>
    <t>1,5м х 50м</t>
  </si>
  <si>
    <t>рулон</t>
  </si>
  <si>
    <t>AQUAVENT 150</t>
  </si>
  <si>
    <t xml:space="preserve">Диффузионная мембрана 150 гр./кв.м. 1,5х50 пм (75кв.м.) </t>
  </si>
  <si>
    <t xml:space="preserve"> 150 гр./кв.м.</t>
  </si>
  <si>
    <t>Пароизоляция</t>
  </si>
  <si>
    <t xml:space="preserve">AQUAVENT STOP REFLEX  </t>
  </si>
  <si>
    <t>Пароизоляционная пленка с отражающим слоем 1,5х50 пм (75кв.м.)</t>
  </si>
  <si>
    <t xml:space="preserve"> 180 гр/кв.м.</t>
  </si>
  <si>
    <t xml:space="preserve">AQUAVENT STOP  </t>
  </si>
  <si>
    <t>1. AQUAVENT</t>
  </si>
  <si>
    <t xml:space="preserve">Аэроэлемент конька  AQUAVENT ROLL </t>
  </si>
  <si>
    <t>Лента AQUAVENT BAND-SOLO / Лента AQUAVENT BAND-DUO</t>
  </si>
  <si>
    <t>Диффузионная мембрана AQUAVENT 110 / Диффузионная мембрана AQUAVENT 150</t>
  </si>
  <si>
    <t>AQUAVENT</t>
  </si>
  <si>
    <t>10. МОДУЛЬНЫЙ ПРОФИЛЬ</t>
  </si>
  <si>
    <t>11. КОМПЛЕКТУЮЩИЕ ДЛЯ КРОВЛИ</t>
  </si>
  <si>
    <t>2. ВОДОСТОЧНАЯ СИСТЕМА</t>
  </si>
  <si>
    <t>3. СОФИТЫ</t>
  </si>
  <si>
    <t>12. АКСЕССУАРЫ ДЛЯ КРОВЛИ</t>
  </si>
  <si>
    <t xml:space="preserve">4. ФАСАД </t>
  </si>
  <si>
    <t>13. КОМПЛЕКТУЮЩИЕ К ВОДОСТОЧНОЙ СИСТЕМЕ</t>
  </si>
  <si>
    <t xml:space="preserve">5. КОМПЛЕКТУЮЩИЕ К СОФИТАМ И ФАСАДАМ </t>
  </si>
  <si>
    <t>Л</t>
  </si>
  <si>
    <t>6. ПОДСИСТЕМА</t>
  </si>
  <si>
    <t>14. МОДУЛЬНЫЕ ОГРАЖДЕНИЯ</t>
  </si>
  <si>
    <t>Лента AQUAVENT BAND-SOLO</t>
  </si>
  <si>
    <t>Лента AQUAVENT BAND-DUO</t>
  </si>
  <si>
    <t>7. МЕТАЛЛОЧЕРЕПИЦА</t>
  </si>
  <si>
    <t>15. ДЕМОНСТРАЦИОННЫЕ МАТЕРИАЛЫ</t>
  </si>
  <si>
    <t>16. СОПУТСТВУЮЩИЕ ТОВАРЫ</t>
  </si>
  <si>
    <t>8. ФАРТУКИ / ГЛ.ЛИСТЫ</t>
  </si>
  <si>
    <t>17. ТАРА И УПАКОВКА</t>
  </si>
  <si>
    <t>18. ПЕРЕЧЕНЬ ПРОДУКЦИИ "ПОД ЗАКАЗ"</t>
  </si>
  <si>
    <t>6, 13</t>
  </si>
  <si>
    <t xml:space="preserve">Труба водосточная  (Длина 3.0 м) </t>
  </si>
  <si>
    <t xml:space="preserve">Желоб водосточный (Длина 3.0 м) </t>
  </si>
  <si>
    <t xml:space="preserve">Таблица № 6 </t>
  </si>
  <si>
    <t>Таблица № 17.</t>
  </si>
  <si>
    <t>Таблица № 11</t>
  </si>
  <si>
    <t>Таблица № 15</t>
  </si>
  <si>
    <t>специальная 230х60х60х230 (Длина 2.00м)</t>
  </si>
  <si>
    <t>Плёнка пароизоляционная армированная AQUAVENT STOP REFLEX</t>
  </si>
  <si>
    <t>Плёнка пароизоляционная  AQUAVENT STOP</t>
  </si>
  <si>
    <t>Плёнка пароизоляционная AQUAVENT STOP</t>
  </si>
  <si>
    <t>Диффузионные мембраны</t>
  </si>
  <si>
    <t>Пароизоляционная пленка прозрачная 200 мкм 1,5х50 пм (75кв.м.)</t>
  </si>
  <si>
    <t>240мм х 5м</t>
  </si>
  <si>
    <t>Примечания:</t>
  </si>
  <si>
    <t xml:space="preserve"> Воронка водосборная на парапет</t>
  </si>
  <si>
    <t>(4) - Поз.-Хомут с комплектом крепления стандартно комплектуется метизом 140. Также, в Таб.№6 предлагается отдельно метиз 200. Дюбель в комлект крепления не входит.</t>
  </si>
  <si>
    <t>(7) - Продукция не предназначена для фальцевой кровли.</t>
  </si>
  <si>
    <r>
      <t>Поддержка желоба</t>
    </r>
    <r>
      <rPr>
        <vertAlign val="superscript"/>
        <sz val="8"/>
        <color theme="1"/>
        <rFont val="Times New Roman"/>
        <family val="1"/>
        <charset val="204"/>
      </rPr>
      <t xml:space="preserve">  (7)</t>
    </r>
  </si>
  <si>
    <t xml:space="preserve"> 2.4 м.п.</t>
  </si>
  <si>
    <t xml:space="preserve">Для Софитов длиной более 2.4м.п. необходимо дополнительно учитывать тару (деревянную). Стоимость тары указана в таб.17.  </t>
  </si>
  <si>
    <r>
      <t xml:space="preserve">Скандинавский брус Модерн узкий </t>
    </r>
    <r>
      <rPr>
        <vertAlign val="superscript"/>
        <sz val="8"/>
        <color theme="1"/>
        <rFont val="Times New Roman"/>
        <family val="1"/>
        <charset val="204"/>
      </rPr>
      <t xml:space="preserve">N </t>
    </r>
  </si>
  <si>
    <t xml:space="preserve">(1) - Тип поверхности ГЛАДКАЯ или ФАКТУРНАЯ необходимо указывать на момент оформления заказа. 
</t>
  </si>
  <si>
    <t xml:space="preserve">Тип поверхности (1) – </t>
  </si>
  <si>
    <t xml:space="preserve">Для Фасада длиной более 3 м.п. необходимо дополнительно учитывать тару (деревянную). Стоимость тары указана в таб.17.  </t>
  </si>
  <si>
    <t>Нестандартная длина (до 3 п.м.)</t>
  </si>
  <si>
    <t xml:space="preserve">Нестандартная длина (до 3 п.м.) </t>
  </si>
  <si>
    <t xml:space="preserve">L= 3 п.м.  </t>
  </si>
  <si>
    <r>
      <t xml:space="preserve">Металлочерепица </t>
    </r>
    <r>
      <rPr>
        <vertAlign val="superscript"/>
        <sz val="9"/>
        <rFont val="Times New Roman"/>
        <family val="1"/>
        <charset val="204"/>
      </rPr>
      <t>(1)</t>
    </r>
    <r>
      <rPr>
        <sz val="8"/>
        <rFont val="Times New Roman"/>
        <family val="1"/>
        <charset val="204"/>
      </rPr>
      <t xml:space="preserve"> (высота ступени 20 мм, ширина 1185 мм)</t>
    </r>
  </si>
  <si>
    <t>Модульная Металлическая Черепица  (лист 1185х775 мм)                                      (высота ступени 30 мм, габаритная площадь – 0,918 кв.м.; полезная площадь - 0,77 кв.м.)</t>
  </si>
  <si>
    <t>Модульная Металлическая Черепица  (лист 1185х425 мм)                                      (высота ступени 30 мм, габаритная площадь – 0,504 кв.м.; полезная площадь - 0,385 кв.м.)</t>
  </si>
  <si>
    <r>
      <t xml:space="preserve">Металлочерепица </t>
    </r>
    <r>
      <rPr>
        <vertAlign val="superscript"/>
        <sz val="9"/>
        <rFont val="Times New Roman"/>
        <family val="1"/>
        <charset val="204"/>
      </rPr>
      <t>(1)</t>
    </r>
    <r>
      <rPr>
        <sz val="8"/>
        <rFont val="Times New Roman"/>
        <family val="1"/>
        <charset val="204"/>
      </rPr>
      <t xml:space="preserve"> (высота ступени 20 мм, ширина 1205 мм)</t>
    </r>
  </si>
  <si>
    <t>Модульная Металлическая Черепица   (лист 1205х765 мм)                                      (высота ступени 30 мм, габаритная площадь – 0,922 кв.м.; полезная площадь - 0,791 кв.м.)</t>
  </si>
  <si>
    <t>Модульная Металлическая Черепица  (лист 1205х415 мм)                                                           (высота ступени 30 мм, габаритная площадь – 0,500 кв.м.; полезная площадь - 0,395 кв.м.)</t>
  </si>
  <si>
    <t>Модульная Металлическая Черепица  (лист 1185х475 мм)                                      (высота ступени 30 мм, габаритная площадь – 0,563 кв.м.; полезная площадь - 0,44 кв.м.)</t>
  </si>
  <si>
    <t>Модульная Металлическая Черепица   (лист 1205х865 мм)                                      (высота ступени 35 мм, габаритная площадь – 1,042 кв.м.; полезная площадь - 0,904 кв.м.)</t>
  </si>
  <si>
    <t>Модульная Металлическая Черепица  (лист 1205х465 мм)                                      (высота ступени 35 мм, габаритная площадь – 0,560 кв.м.; полезная площадь - 0,452 кв.м.)</t>
  </si>
  <si>
    <t>плоский 110х30х110 мм (Длина 2.00м)</t>
  </si>
  <si>
    <t>(2), (3) – Изделия  изготавливаются из оцинкованной стали в соответствии с цветом кровли</t>
  </si>
  <si>
    <t xml:space="preserve">Для Мерной Металлочерепицы необходимо дополнительно учитывать тару (деревянную). Стоимость тары указана в таб.17.  </t>
  </si>
  <si>
    <r>
      <t xml:space="preserve">Профиль мерный </t>
    </r>
    <r>
      <rPr>
        <vertAlign val="superscript"/>
        <sz val="9"/>
        <rFont val="Times New Roman"/>
        <family val="1"/>
        <charset val="204"/>
      </rPr>
      <t>(1)</t>
    </r>
    <r>
      <rPr>
        <sz val="8"/>
        <rFont val="Times New Roman"/>
        <family val="1"/>
        <charset val="204"/>
      </rPr>
      <t xml:space="preserve"> (высота ступени 20 мм, ширина 1185 мм)</t>
    </r>
  </si>
  <si>
    <t>Профиль модульный  (лист 1185х775 мм)                                      (высота ступени 30 мм, габаритная площадь – 0,918 кв.м.; полезная площадь - 0,77 кв.м.)</t>
  </si>
  <si>
    <t>Профиль модульный  (лист 1185х425 мм)                                      (высота ступени 30 мм, габаритная площадь – 0,504 кв.м.; полезная площадь - 0,385 кв.м.)</t>
  </si>
  <si>
    <r>
      <t xml:space="preserve">Профиль мерный </t>
    </r>
    <r>
      <rPr>
        <vertAlign val="superscript"/>
        <sz val="9"/>
        <rFont val="Times New Roman"/>
        <family val="1"/>
        <charset val="204"/>
      </rPr>
      <t>(1)</t>
    </r>
    <r>
      <rPr>
        <sz val="8"/>
        <rFont val="Times New Roman"/>
        <family val="1"/>
        <charset val="204"/>
      </rPr>
      <t xml:space="preserve"> (высота ступени 20 мм, ширина 1205 мм)</t>
    </r>
  </si>
  <si>
    <t>Профиль модульный   (лист 1205х765 мм)                                      (высота ступени 30 мм, габаритная площадь – 0,922 кв.м.; полезная площадь - 0,791 кв.м.)</t>
  </si>
  <si>
    <t>Профиль модульный  (лист 1205х415 мм)                                                           (высота ступени 30 мм, габаритная площадь – 0,500 кв.м.; полезная площадь - 0,395 кв.м.)</t>
  </si>
  <si>
    <t>Профиль модульный  (лист 1185х475 мм)                                      (высота ступени 30 мм, габаритная площадь – 0,563 кв.м.; полезная площадь - 0,44 кв.м.)</t>
  </si>
  <si>
    <t>Профиль мерный   (лист 1205х865 мм)                                      (высота ступени 35 мм, габаритная площадь – 1,042 кв.м.; полезная площадь - 0,904 кв.м.)</t>
  </si>
  <si>
    <t>Профиль модульный  (лист 1205х465 мм)                                      (высота ступени 35 мм, габаритная площадь – 0,560 кв.м.; полезная площадь - 0,452 кв.м.)</t>
  </si>
  <si>
    <t xml:space="preserve">Для Профиля модульного необходимо дополнительно учитывать тару (деревянную). Стоимость тары указана в таб.17.  </t>
  </si>
  <si>
    <t xml:space="preserve">(1) - Изготавливается из черного металла с последующей порошковой окраской в цвет RAL 8019.  Максимальная длина каркаса составляет 3 м.п., высота 1,7 м.п., при высоте более 2 м.п. каркас собирается из нескольких элементов. Продукция производится "под заказ", возможность производства и сроки уточняются при оформлении заказа. Упаковывается в пузырчатую пленку, тара для погрузки рассчитывается и оплачивается отдельно. При заказе каркаса профиль ограждения выбирается из ассортимента - Фасады (Таб.3). 
</t>
  </si>
  <si>
    <t xml:space="preserve">(2) - Изготавливается из черного металла с последующей порошковой окраской в цвет RAL 8019. Срок производства 14 рабочих дней при заказе до 100 кв.м, свыше - срок производства необходимо уточнять. Упаковывается в пузырчатую пленку, тара для погрузки рассчитывается и оплачивается отдельно. При заказе каркаса профиль ограждения выбирается из ассортимента - Фасады (Таб.3). 
</t>
  </si>
  <si>
    <t>Обозначение цветовых решений продукции торговой марки AQUASYSTEM.</t>
  </si>
  <si>
    <t>ВС с покрытием PU MATT</t>
  </si>
  <si>
    <t xml:space="preserve"> RAL7024, RR32, RAL8017, RAL9005</t>
  </si>
  <si>
    <t>Модульная Металлическая Черепица  Стокгольм</t>
  </si>
  <si>
    <t>Ед.Изм.</t>
  </si>
  <si>
    <t>кв..м.</t>
  </si>
  <si>
    <t>Справочно: стоимость кв.м.</t>
  </si>
  <si>
    <t>Продукция AQUAVENT</t>
  </si>
  <si>
    <t>Системы металлических софитов</t>
  </si>
  <si>
    <t>Системы металлических фасадов</t>
  </si>
  <si>
    <t>Комплектующие к софитам и фасада</t>
  </si>
  <si>
    <t>Подсистема</t>
  </si>
  <si>
    <t>Металлическая модульная черепица</t>
  </si>
  <si>
    <t>Фартуки (гладкие листы)</t>
  </si>
  <si>
    <t>Модульный профиль</t>
  </si>
  <si>
    <t>Комплектующие для кровли</t>
  </si>
  <si>
    <t>Аксессуары для кровли</t>
  </si>
  <si>
    <t>Комплектующие к водосточной системе</t>
  </si>
  <si>
    <t>Системы модульных ограждений</t>
  </si>
  <si>
    <t>Возможнаяя длина, от 0,1 п.м. до 6,0 п.м. (2)</t>
  </si>
  <si>
    <r>
      <t xml:space="preserve">Скандинавский брус Модерн широкий </t>
    </r>
    <r>
      <rPr>
        <vertAlign val="superscript"/>
        <sz val="8"/>
        <color theme="1"/>
        <rFont val="Times New Roman"/>
        <family val="1"/>
        <charset val="204"/>
      </rPr>
      <t xml:space="preserve">N </t>
    </r>
  </si>
  <si>
    <t xml:space="preserve">(2) - Все панели производятся с шагом 10мм.
</t>
  </si>
  <si>
    <t>Модульная Металлическая Черепица  (лист 1185х875 мм)                                      (высота ступени 30 мм, габаритная площадь – 1,037 кв.м.; полезная площадь - 0,88 кв.м.)</t>
  </si>
  <si>
    <t>Профиль мерный  (лист 1185х875 мм)
(высота ступени 30 мм, габаритная площадь – 1,037 кв.м.; полезная площадь - 0,88 кв.м.)</t>
  </si>
  <si>
    <t>Снегозадержатель для битумной черепицы (БИТ) (RR33*, RR33 matt*, RR23*, RR23 matt*, RR29*, RAL9005, RAL9005 matt, RAL7024, RAL7024 matt, RAL3005) Упаковка-75 шт.</t>
  </si>
  <si>
    <t xml:space="preserve">правая 350х125х185 мм / левая 350х125х185 мм </t>
  </si>
  <si>
    <t xml:space="preserve">100х60мм (Длина 2.00м) (5) </t>
  </si>
  <si>
    <t>увеличенная 98х80х20мм (Длина 2.00м) (6)</t>
  </si>
  <si>
    <t>150х245мм (Длина 2.00м)</t>
  </si>
  <si>
    <t>СТАНДАРТНЫХ ФАРТУКОВ S1-S27</t>
  </si>
  <si>
    <t>Снегозадержатель трубчатый AS для МЧ 20мм (комплект), 3м, d 45*25, 4 опоры, оцинк., (RAL3009 матовый, RAL7024 матовый, RAL8017 матовый, RAL8019 матовый, RAL9005 матовый, RR23 матовый, RR32 матовый, RR33 матовый). В комплект входит: 2 трубы по 3мп с обжимкой, 4 опоры М4, 8 резинок 7мм, 8 резинок 14мм, 4 глухаря 8х50 и 4 глухаря 8х80</t>
  </si>
  <si>
    <t>Сталь Оцинковка 0.5мм (Zn180)</t>
  </si>
  <si>
    <t>Оцинковка</t>
  </si>
  <si>
    <t xml:space="preserve">Сталь Оцинковка </t>
  </si>
  <si>
    <r>
      <t xml:space="preserve">ВС Цвета по карте RR (Глянец) </t>
    </r>
    <r>
      <rPr>
        <vertAlign val="superscript"/>
        <sz val="8"/>
        <rFont val="Times New Roman"/>
        <family val="1"/>
        <charset val="204"/>
      </rPr>
      <t>(3)</t>
    </r>
    <r>
      <rPr>
        <sz val="8"/>
        <rFont val="Times New Roman"/>
        <family val="1"/>
        <charset val="204"/>
      </rPr>
      <t xml:space="preserve"> </t>
    </r>
  </si>
  <si>
    <r>
      <t xml:space="preserve">ВС Цвета по карте RR (Матт) </t>
    </r>
    <r>
      <rPr>
        <vertAlign val="superscript"/>
        <sz val="8"/>
        <rFont val="Times New Roman"/>
        <family val="1"/>
        <charset val="204"/>
      </rPr>
      <t>(3)</t>
    </r>
    <r>
      <rPr>
        <sz val="8"/>
        <rFont val="Times New Roman"/>
        <family val="1"/>
        <charset val="204"/>
      </rPr>
      <t xml:space="preserve"> </t>
    </r>
  </si>
  <si>
    <t>G-планка (увеличенная)</t>
  </si>
  <si>
    <r>
      <t xml:space="preserve">G-планка </t>
    </r>
    <r>
      <rPr>
        <vertAlign val="superscript"/>
        <sz val="9"/>
        <rFont val="Times New Roman"/>
        <family val="1"/>
        <charset val="204"/>
      </rPr>
      <t>(3)</t>
    </r>
    <r>
      <rPr>
        <sz val="9"/>
        <rFont val="Times New Roman"/>
        <family val="1"/>
        <charset val="204"/>
      </rPr>
      <t xml:space="preserve"> *</t>
    </r>
  </si>
  <si>
    <t>(3) - Используется только при комплектации гладких софитов</t>
  </si>
  <si>
    <r>
      <t xml:space="preserve">Погонаж (Фартуки) (Длина до </t>
    </r>
    <r>
      <rPr>
        <b/>
        <sz val="9"/>
        <color theme="1"/>
        <rFont val="Times New Roman"/>
        <family val="1"/>
        <charset val="204"/>
      </rPr>
      <t>4</t>
    </r>
    <r>
      <rPr>
        <sz val="9"/>
        <color theme="1"/>
        <rFont val="Times New Roman"/>
        <family val="1"/>
        <charset val="204"/>
      </rPr>
      <t xml:space="preserve"> м.пог. </t>
    </r>
    <r>
      <rPr>
        <b/>
        <sz val="9"/>
        <color theme="1"/>
        <rFont val="Times New Roman"/>
        <family val="1"/>
        <charset val="204"/>
      </rPr>
      <t>*</t>
    </r>
    <r>
      <rPr>
        <sz val="9"/>
        <color theme="1"/>
        <rFont val="Times New Roman"/>
        <family val="1"/>
        <charset val="204"/>
      </rPr>
      <t>) (1)</t>
    </r>
  </si>
  <si>
    <t>(1) - Фартуки производятся с шагом 10 мм</t>
  </si>
  <si>
    <t>(*) - Возможно производство фартуков до 6 м.пог. В случае заказа фартуков от 4х до 6 м.пог. применяется повышающий коэффициент 1,5.</t>
  </si>
  <si>
    <t>Сталь PE (Zn140) 0,5мм</t>
  </si>
  <si>
    <t>(**) - Цвета под заказ</t>
  </si>
  <si>
    <t>(**)- Цвета под заказ</t>
  </si>
  <si>
    <t>(1)  - Стартовый профиль (поз.14) производится из стали с покрытием  PE RAL 8017.
Допускается:
1. Производство элемента в другом цвете,
2. Одновременная отгрузка элемента в различных цветах;</t>
  </si>
  <si>
    <t xml:space="preserve">Сталь PU Matt (Zn275) 0,5мм                     </t>
  </si>
  <si>
    <t>Сталь PU Matt</t>
  </si>
  <si>
    <t>(7) - Все элементы СМО производятся с шагом 10мм.</t>
  </si>
  <si>
    <t>внешняя 80х30х80мм (Длина 2.00м)</t>
  </si>
  <si>
    <r>
      <t xml:space="preserve">Soffito (медь), (Soffito Vent) (медь) </t>
    </r>
    <r>
      <rPr>
        <vertAlign val="superscript"/>
        <sz val="8"/>
        <color theme="1"/>
        <rFont val="Times New Roman"/>
        <family val="1"/>
        <charset val="204"/>
      </rPr>
      <t>(1)</t>
    </r>
  </si>
  <si>
    <r>
      <t>G-планка (медь) (L=2 м.п.) (для Soffito)</t>
    </r>
    <r>
      <rPr>
        <vertAlign val="superscript"/>
        <sz val="8"/>
        <color theme="1"/>
        <rFont val="Times New Roman"/>
        <family val="1"/>
        <charset val="204"/>
      </rPr>
      <t xml:space="preserve"> (1)</t>
    </r>
  </si>
  <si>
    <r>
      <t xml:space="preserve">Soffito (PURAL/ PURAL MATT), (Soffito Vent) (PURAL/ PURAL MATT) </t>
    </r>
    <r>
      <rPr>
        <vertAlign val="superscript"/>
        <sz val="8"/>
        <color theme="1"/>
        <rFont val="Times New Roman"/>
        <family val="1"/>
        <charset val="204"/>
      </rPr>
      <t>(1)</t>
    </r>
  </si>
  <si>
    <r>
      <t xml:space="preserve">G-планка (PURAL/ PURAL MATT) (L=2 м.п.) (для Soffito) </t>
    </r>
    <r>
      <rPr>
        <vertAlign val="superscript"/>
        <sz val="8"/>
        <color theme="1"/>
        <rFont val="Times New Roman"/>
        <family val="1"/>
        <charset val="204"/>
      </rPr>
      <t>(1)</t>
    </r>
  </si>
  <si>
    <t>(4) - Цены действительны при условии размещения заказа на сумму от 25000 руб. В случае заказа данной продукции на меньшую сумму применяется повышающий коэффициент 1,5.</t>
  </si>
  <si>
    <t>Цвета по карте RAL (Матт) (3) ***</t>
  </si>
  <si>
    <t>(***)</t>
  </si>
  <si>
    <t xml:space="preserve"> - Максимальная длина панелей– 3600мм</t>
  </si>
  <si>
    <t>(***)  - Максимальная длина панелей– 3600мм</t>
  </si>
  <si>
    <t>Цвета по карте RAL (Матт) (4) ***</t>
  </si>
  <si>
    <t>RR20, RAL7024, RR32, RAL8017, RAL9005</t>
  </si>
  <si>
    <t>Крюк крепления желоба длинный 190мм с комплектом крепления</t>
  </si>
  <si>
    <t>Американский орех</t>
  </si>
  <si>
    <t>Шайба резиновая/Уплотнитель резиновый для заглушки/Уплотнитель резиновый для соединителя желоба/Соединитель желоба/Элемент жесткости/Гайки/Болты/Винты/Саморезы/Заклепки</t>
  </si>
  <si>
    <t>Цвет,
текстура</t>
  </si>
  <si>
    <t>Покрытие</t>
  </si>
  <si>
    <t>Фактура</t>
  </si>
  <si>
    <t>(Zn)</t>
  </si>
  <si>
    <t>мм</t>
  </si>
  <si>
    <t>Водосточная система ПРЕМИУМ</t>
  </si>
  <si>
    <t>Водосточная система Элит</t>
  </si>
  <si>
    <t>СС</t>
  </si>
  <si>
    <t>СМО</t>
  </si>
  <si>
    <t>СФ</t>
  </si>
  <si>
    <t>АкваКлик</t>
  </si>
  <si>
    <t xml:space="preserve">Мраморно-белый </t>
  </si>
  <si>
    <t>PE</t>
  </si>
  <si>
    <t>Глянец</t>
  </si>
  <si>
    <t>PE\РЕ</t>
  </si>
  <si>
    <t>Глянец (Rooftop Drain PE)</t>
  </si>
  <si>
    <t>Сигнально-белый</t>
  </si>
  <si>
    <t>PU\PU</t>
  </si>
  <si>
    <t>Глянец (Rooftop Drain PU)</t>
  </si>
  <si>
    <t xml:space="preserve">Тёмно-коричневый </t>
  </si>
  <si>
    <t>Матт (Rooftop Бархат)</t>
  </si>
  <si>
    <t>PU/PU</t>
  </si>
  <si>
    <t>PU</t>
  </si>
  <si>
    <t>Матт (Rooftop Кашемир)</t>
  </si>
  <si>
    <t>Матт (Rooftop Drain PU)</t>
  </si>
  <si>
    <t xml:space="preserve">Коричневый </t>
  </si>
  <si>
    <t>PE/PE</t>
  </si>
  <si>
    <t xml:space="preserve">Тёмно-серый  </t>
  </si>
  <si>
    <t>Графит</t>
  </si>
  <si>
    <t xml:space="preserve">Чёрный </t>
  </si>
  <si>
    <t>Матт</t>
  </si>
  <si>
    <t>140AlZn</t>
  </si>
  <si>
    <t>Всегда в наличии на складе</t>
  </si>
  <si>
    <t xml:space="preserve">Производство под заказ в течении 5 раб дней </t>
  </si>
  <si>
    <r>
      <t xml:space="preserve">Производство под заказ в течении </t>
    </r>
    <r>
      <rPr>
        <sz val="11"/>
        <rFont val="Calibri"/>
        <family val="2"/>
        <charset val="204"/>
        <scheme val="minor"/>
      </rPr>
      <t>10</t>
    </r>
    <r>
      <rPr>
        <sz val="11"/>
        <color theme="1"/>
        <rFont val="Calibri"/>
        <family val="2"/>
        <charset val="204"/>
        <scheme val="minor"/>
      </rPr>
      <t xml:space="preserve"> раб дней </t>
    </r>
  </si>
  <si>
    <t>длина до 4 м</t>
  </si>
  <si>
    <t xml:space="preserve">Каркас откатных ворот, 8019 Matt (5) </t>
  </si>
  <si>
    <t xml:space="preserve">Каркас калитки со столбами, 8019 Matt (6) </t>
  </si>
  <si>
    <t>Вертикальный П-образный профиль SV9,2</t>
  </si>
  <si>
    <t>Горизонтальный П-образный профиль SV9,2</t>
  </si>
  <si>
    <t>Горизонтальный П-образный профиль SV18,2</t>
  </si>
  <si>
    <t>Горизонтальный П-образный профиль SV14,6</t>
  </si>
  <si>
    <t>Горизонтальный П-образный профиль SV16,2</t>
  </si>
  <si>
    <t>Вертикальный П-образный профиль на столб 60 (стойка) SV16</t>
  </si>
  <si>
    <t>Вертикальный П-образный профиль на столб 80 (стойка) SV18</t>
  </si>
  <si>
    <t>Горизонтальный П-образный профиль на столб 60 SV17.3</t>
  </si>
  <si>
    <t>Горизонтальный П-образный профиль на столб 80 SV19.3</t>
  </si>
  <si>
    <r>
      <t>(3) - Столб из черного металла длиной от 1 до 4 м.п., окрашивается в цвет RAL 8019 Matt</t>
    </r>
    <r>
      <rPr>
        <sz val="9"/>
        <color theme="1"/>
        <rFont val="Times New Roman"/>
        <family val="1"/>
        <charset val="204"/>
      </rPr>
      <t>. Упаковывается в пузырчатую пленку, тара для погрузки рассчитывается и оплачивается отдельно. Производится "под заказ".</t>
    </r>
  </si>
  <si>
    <t>(4) - Столб оцинкованный длиной от 1 до 4 м.п., окрашивается в цвет RAL 8019 Matt. Упаковывается в пузырчатую пленку, тара для погрузки рассчитывается и оплачивается отдельно. Производится "под заказ".</t>
  </si>
  <si>
    <t xml:space="preserve">(5) - Каркас откатных ворот размером, окрашенный в цвет RAL 8019, имеет фактическую длину по нижней балке 6000мм, поставляется без зубчатой рейки, электрических составляющих и других необходимых комплектующих. Упаковывается в пузырчатую пленку, тара для погрузки рассчитывается и оплачивается отдельно.
</t>
  </si>
  <si>
    <t>(6) - Каркас калитки размером, окрашенный в цвет RAL 8019, поставляется без фурнитуры. Упаковывается в пузырчатую пленку, тара для погрузки рассчитывается и оплачивается отдельно.</t>
  </si>
  <si>
    <t>Рекламный стенд водосточной системы на перфорированной стойке СТАНДАРТ 1850х500 (RAL7024 Matt) PU</t>
  </si>
  <si>
    <t xml:space="preserve">Нанесение шумоизоляционного покрытия с внутренней стороны изделия - </t>
  </si>
  <si>
    <t>руб.</t>
  </si>
  <si>
    <t>Сталь Rooftop Бархат</t>
  </si>
  <si>
    <t>Модульная черепица (ММЧ)/ Модульный профиль (МП)</t>
  </si>
  <si>
    <t>Тара для региональных отгрузок 3120х1050х360</t>
  </si>
  <si>
    <t>Тара для региональных отгрузок 3120х1050х360 (усиленная)</t>
  </si>
  <si>
    <t>Рекомендуемые розничные цены Сибирь + Восток, Руб./Ед. изм. c НДС</t>
  </si>
  <si>
    <t>Рекомендуемые розничные цены Сибирь + Восток</t>
  </si>
  <si>
    <t>Действует с 23.06.2025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</si>
</sst>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
  </numFmts>
  <fonts count="66" x14ac:knownFonts="1">
    <font>
      <sz val="11"/>
      <color theme="1"/>
      <name val="Calibri"/>
      <family val="2"/>
      <charset val="204"/>
      <scheme val="minor"/>
    </font>
    <font>
      <b/>
      <sz val="9"/>
      <color theme="1"/>
      <name val="Times New Roman"/>
      <family val="1"/>
      <charset val="204"/>
    </font>
    <font>
      <i/>
      <sz val="8"/>
      <color theme="1"/>
      <name val="Times New Roman"/>
      <family val="1"/>
      <charset val="204"/>
    </font>
    <font>
      <sz val="8"/>
      <color theme="1"/>
      <name val="Times New Roman"/>
      <family val="1"/>
      <charset val="204"/>
    </font>
    <font>
      <vertAlign val="superscript"/>
      <sz val="8"/>
      <color theme="1"/>
      <name val="Times New Roman"/>
      <family val="1"/>
      <charset val="204"/>
    </font>
    <font>
      <sz val="6"/>
      <color theme="1"/>
      <name val="Times New Roman"/>
      <family val="1"/>
      <charset val="204"/>
    </font>
    <font>
      <sz val="9"/>
      <color theme="1"/>
      <name val="Times New Roman"/>
      <family val="1"/>
      <charset val="204"/>
    </font>
    <font>
      <b/>
      <sz val="8"/>
      <color theme="1"/>
      <name val="Times New Roman"/>
      <family val="1"/>
      <charset val="204"/>
    </font>
    <font>
      <sz val="10"/>
      <color theme="1"/>
      <name val="Calibri"/>
      <family val="2"/>
      <charset val="204"/>
      <scheme val="minor"/>
    </font>
    <font>
      <sz val="7"/>
      <color theme="1"/>
      <name val="Times New Roman"/>
      <family val="1"/>
      <charset val="204"/>
    </font>
    <font>
      <b/>
      <sz val="6"/>
      <color theme="1"/>
      <name val="Times New Roman"/>
      <family val="1"/>
      <charset val="204"/>
    </font>
    <font>
      <b/>
      <sz val="5"/>
      <color theme="1"/>
      <name val="Times New Roman"/>
      <family val="1"/>
      <charset val="204"/>
    </font>
    <font>
      <b/>
      <sz val="12"/>
      <color theme="1"/>
      <name val="Calibri"/>
      <family val="2"/>
      <charset val="204"/>
      <scheme val="minor"/>
    </font>
    <font>
      <b/>
      <sz val="11"/>
      <color theme="3" tint="-0.249977111117893"/>
      <name val="Calibri"/>
      <family val="2"/>
      <charset val="204"/>
      <scheme val="minor"/>
    </font>
    <font>
      <u/>
      <sz val="11"/>
      <color theme="10"/>
      <name val="Calibri"/>
      <family val="2"/>
      <charset val="204"/>
      <scheme val="minor"/>
    </font>
    <font>
      <vertAlign val="superscript"/>
      <sz val="9"/>
      <color theme="1"/>
      <name val="Times New Roman"/>
      <family val="1"/>
      <charset val="204"/>
    </font>
    <font>
      <b/>
      <vertAlign val="superscript"/>
      <sz val="9"/>
      <color theme="1"/>
      <name val="Times New Roman"/>
      <family val="1"/>
      <charset val="204"/>
    </font>
    <font>
      <b/>
      <sz val="11"/>
      <color theme="1"/>
      <name val="Calibri"/>
      <family val="2"/>
      <charset val="204"/>
      <scheme val="minor"/>
    </font>
    <font>
      <b/>
      <sz val="10"/>
      <color theme="1"/>
      <name val="Times New Roman"/>
      <family val="1"/>
      <charset val="204"/>
    </font>
    <font>
      <b/>
      <sz val="10"/>
      <color theme="1"/>
      <name val="Calibri"/>
      <family val="2"/>
      <charset val="204"/>
      <scheme val="minor"/>
    </font>
    <font>
      <b/>
      <sz val="11"/>
      <color rgb="FFFF0000"/>
      <name val="Calibri"/>
      <family val="2"/>
      <charset val="204"/>
      <scheme val="minor"/>
    </font>
    <font>
      <sz val="10"/>
      <color theme="1"/>
      <name val="Times New Roman"/>
      <family val="1"/>
      <charset val="204"/>
    </font>
    <font>
      <sz val="11"/>
      <name val="Calibri"/>
      <family val="2"/>
      <charset val="204"/>
      <scheme val="minor"/>
    </font>
    <font>
      <sz val="8"/>
      <color rgb="FF000000"/>
      <name val="Times New Roman"/>
      <family val="1"/>
      <charset val="204"/>
    </font>
    <font>
      <sz val="10"/>
      <color indexed="8"/>
      <name val="Arial Cyr"/>
      <charset val="204"/>
    </font>
    <font>
      <sz val="10"/>
      <name val="Arial Cyr"/>
      <charset val="204"/>
    </font>
    <font>
      <b/>
      <sz val="10"/>
      <color indexed="10"/>
      <name val="Arial Cyr"/>
      <charset val="204"/>
    </font>
    <font>
      <sz val="9"/>
      <color theme="1"/>
      <name val="Calibri"/>
      <family val="2"/>
      <charset val="204"/>
      <scheme val="minor"/>
    </font>
    <font>
      <sz val="10"/>
      <color indexed="10"/>
      <name val="Arial Cyr"/>
      <charset val="204"/>
    </font>
    <font>
      <b/>
      <sz val="10"/>
      <color rgb="FFFF0000"/>
      <name val="Calibri"/>
      <family val="2"/>
      <charset val="204"/>
      <scheme val="minor"/>
    </font>
    <font>
      <sz val="11"/>
      <color theme="10"/>
      <name val="Calibri"/>
      <family val="2"/>
      <charset val="204"/>
      <scheme val="minor"/>
    </font>
    <font>
      <b/>
      <sz val="14"/>
      <color theme="9" tint="-0.249977111117893"/>
      <name val="Calibri"/>
      <family val="2"/>
      <charset val="204"/>
      <scheme val="minor"/>
    </font>
    <font>
      <b/>
      <sz val="11"/>
      <color theme="10"/>
      <name val="Calibri"/>
      <family val="2"/>
      <charset val="204"/>
      <scheme val="minor"/>
    </font>
    <font>
      <b/>
      <sz val="12"/>
      <color theme="10"/>
      <name val="Calibri"/>
      <family val="2"/>
      <charset val="204"/>
      <scheme val="minor"/>
    </font>
    <font>
      <b/>
      <sz val="12"/>
      <color theme="3" tint="-0.249977111117893"/>
      <name val="Calibri"/>
      <family val="2"/>
      <charset val="204"/>
      <scheme val="minor"/>
    </font>
    <font>
      <b/>
      <sz val="12"/>
      <color theme="3" tint="-0.249977111117893"/>
      <name val="Arial Cyr"/>
      <charset val="204"/>
    </font>
    <font>
      <b/>
      <sz val="22"/>
      <color theme="1"/>
      <name val="Calibri"/>
      <family val="2"/>
      <charset val="204"/>
      <scheme val="minor"/>
    </font>
    <font>
      <b/>
      <sz val="12"/>
      <color theme="0"/>
      <name val="Calibri"/>
      <family val="2"/>
      <charset val="204"/>
      <scheme val="minor"/>
    </font>
    <font>
      <b/>
      <sz val="12"/>
      <name val="Calibri"/>
      <family val="2"/>
      <charset val="204"/>
      <scheme val="minor"/>
    </font>
    <font>
      <sz val="11"/>
      <color theme="1"/>
      <name val="Times New Roman"/>
      <family val="1"/>
      <charset val="204"/>
    </font>
    <font>
      <vertAlign val="superscript"/>
      <sz val="10"/>
      <color theme="1"/>
      <name val="Times New Roman"/>
      <family val="1"/>
      <charset val="204"/>
    </font>
    <font>
      <b/>
      <sz val="11"/>
      <color theme="1"/>
      <name val="Times New Roman"/>
      <family val="1"/>
      <charset val="204"/>
    </font>
    <font>
      <b/>
      <sz val="8"/>
      <color theme="10"/>
      <name val="Times New Roman"/>
      <family val="1"/>
      <charset val="204"/>
    </font>
    <font>
      <sz val="10"/>
      <name val="Times New Roman"/>
      <family val="1"/>
      <charset val="204"/>
    </font>
    <font>
      <b/>
      <sz val="8"/>
      <name val="Times New Roman"/>
      <family val="1"/>
      <charset val="204"/>
    </font>
    <font>
      <sz val="8"/>
      <name val="Times New Roman"/>
      <family val="1"/>
      <charset val="204"/>
    </font>
    <font>
      <b/>
      <sz val="10"/>
      <name val="Times New Roman"/>
      <family val="1"/>
      <charset val="204"/>
    </font>
    <font>
      <sz val="6"/>
      <name val="Times New Roman"/>
      <family val="1"/>
      <charset val="204"/>
    </font>
    <font>
      <b/>
      <sz val="9"/>
      <name val="Times New Roman"/>
      <family val="1"/>
      <charset val="204"/>
    </font>
    <font>
      <b/>
      <sz val="11"/>
      <name val="Calibri"/>
      <family val="2"/>
      <charset val="204"/>
      <scheme val="minor"/>
    </font>
    <font>
      <sz val="9"/>
      <name val="Times New Roman"/>
      <family val="1"/>
      <charset val="204"/>
    </font>
    <font>
      <vertAlign val="superscript"/>
      <sz val="9"/>
      <name val="Times New Roman"/>
      <family val="1"/>
      <charset val="204"/>
    </font>
    <font>
      <vertAlign val="superscript"/>
      <sz val="8"/>
      <name val="Times New Roman"/>
      <family val="1"/>
      <charset val="204"/>
    </font>
    <font>
      <sz val="7"/>
      <name val="Times New Roman"/>
      <family val="1"/>
      <charset val="204"/>
    </font>
    <font>
      <i/>
      <vertAlign val="superscript"/>
      <sz val="9"/>
      <name val="Times New Roman"/>
      <family val="1"/>
      <charset val="204"/>
    </font>
    <font>
      <sz val="11"/>
      <color theme="1"/>
      <name val="Calibri"/>
      <family val="2"/>
      <charset val="204"/>
      <scheme val="minor"/>
    </font>
    <font>
      <sz val="11"/>
      <name val="Times New Roman"/>
      <family val="1"/>
      <charset val="204"/>
    </font>
    <font>
      <b/>
      <sz val="6"/>
      <name val="Times New Roman"/>
      <family val="1"/>
      <charset val="204"/>
    </font>
    <font>
      <b/>
      <sz val="5"/>
      <name val="Times New Roman"/>
      <family val="1"/>
      <charset val="204"/>
    </font>
    <font>
      <sz val="8"/>
      <name val="Calibri"/>
      <family val="2"/>
      <charset val="204"/>
      <scheme val="minor"/>
    </font>
    <font>
      <i/>
      <sz val="8"/>
      <name val="Times New Roman"/>
      <family val="1"/>
      <charset val="204"/>
    </font>
    <font>
      <b/>
      <sz val="12"/>
      <name val="Times New Roman"/>
      <family val="1"/>
      <charset val="204"/>
    </font>
    <font>
      <b/>
      <sz val="10"/>
      <color rgb="FFFF0000"/>
      <name val="Times New Roman"/>
      <family val="1"/>
      <charset val="204"/>
    </font>
    <font>
      <i/>
      <sz val="9"/>
      <color theme="1"/>
      <name val="Times New Roman"/>
      <family val="1"/>
      <charset val="204"/>
    </font>
    <font>
      <b/>
      <sz val="12"/>
      <color theme="1"/>
      <name val="Times New Roman"/>
      <family val="1"/>
      <charset val="204"/>
    </font>
    <font>
      <sz val="9"/>
      <color rgb="FFFF000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theme="5" tint="-0.499984740745262"/>
        <bgColor indexed="64"/>
      </patternFill>
    </fill>
    <fill>
      <patternFill patternType="solid">
        <fgColor theme="9" tint="0.39997558519241921"/>
        <bgColor indexed="64"/>
      </patternFill>
    </fill>
    <fill>
      <patternFill patternType="solid">
        <fgColor rgb="FFFFFF66"/>
        <bgColor indexed="64"/>
      </patternFill>
    </fill>
  </fills>
  <borders count="356">
    <border>
      <left/>
      <right/>
      <top/>
      <bottom/>
      <diagonal/>
    </border>
    <border>
      <left/>
      <right/>
      <top style="medium">
        <color rgb="FFE36C0A"/>
      </top>
      <bottom/>
      <diagonal/>
    </border>
    <border>
      <left/>
      <right/>
      <top/>
      <bottom style="medium">
        <color rgb="FFE36C0A"/>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theme="9" tint="-0.249977111117893"/>
      </left>
      <right/>
      <top/>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right style="medium">
        <color indexed="64"/>
      </right>
      <top/>
      <bottom style="medium">
        <color indexed="64"/>
      </bottom>
      <diagonal/>
    </border>
    <border>
      <left style="medium">
        <color theme="9" tint="-0.249977111117893"/>
      </left>
      <right style="medium">
        <color theme="9" tint="-0.249977111117893"/>
      </right>
      <top style="medium">
        <color theme="9" tint="-0.249977111117893"/>
      </top>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4659260841701"/>
      </right>
      <top/>
      <bottom/>
      <diagonal/>
    </border>
    <border>
      <left style="dashed">
        <color theme="1" tint="0.249977111117893"/>
      </left>
      <right/>
      <top/>
      <bottom/>
      <diagonal/>
    </border>
    <border>
      <left style="dashed">
        <color theme="1" tint="0.249977111117893"/>
      </left>
      <right style="dashed">
        <color theme="1" tint="0.249977111117893"/>
      </right>
      <top/>
      <bottom/>
      <diagonal/>
    </border>
    <border>
      <left/>
      <right/>
      <top style="dashed">
        <color theme="1" tint="0.249977111117893"/>
      </top>
      <bottom style="dashed">
        <color theme="1" tint="0.249977111117893"/>
      </bottom>
      <diagonal/>
    </border>
    <border>
      <left/>
      <right style="dashed">
        <color theme="1" tint="0.249977111117893"/>
      </right>
      <top style="dashed">
        <color theme="1" tint="0.249977111117893"/>
      </top>
      <bottom style="dashed">
        <color theme="1" tint="0.249977111117893"/>
      </bottom>
      <diagonal/>
    </border>
    <border>
      <left/>
      <right style="dashed">
        <color theme="1" tint="0.249977111117893"/>
      </right>
      <top/>
      <bottom style="dashed">
        <color theme="1" tint="0.249977111117893"/>
      </bottom>
      <diagonal/>
    </border>
    <border>
      <left/>
      <right style="dashed">
        <color theme="1" tint="0.249977111117893"/>
      </right>
      <top/>
      <bottom/>
      <diagonal/>
    </border>
    <border>
      <left style="dashed">
        <color theme="1" tint="0.249977111117893"/>
      </left>
      <right style="dashed">
        <color theme="1" tint="0.249977111117893"/>
      </right>
      <top/>
      <bottom style="dashed">
        <color theme="1" tint="0.249977111117893"/>
      </bottom>
      <diagonal/>
    </border>
    <border>
      <left style="dashed">
        <color theme="1" tint="0.249977111117893"/>
      </left>
      <right style="dashed">
        <color theme="1" tint="0.249977111117893"/>
      </right>
      <top style="dashed">
        <color theme="1" tint="0.249977111117893"/>
      </top>
      <bottom/>
      <diagonal/>
    </border>
    <border>
      <left/>
      <right/>
      <top/>
      <bottom style="dashed">
        <color theme="1" tint="0.249977111117893"/>
      </bottom>
      <diagonal/>
    </border>
    <border>
      <left/>
      <right/>
      <top style="dashed">
        <color theme="1" tint="0.249977111117893"/>
      </top>
      <bottom/>
      <diagonal/>
    </border>
    <border>
      <left/>
      <right style="dashed">
        <color theme="1" tint="0.249977111117893"/>
      </right>
      <top style="dashed">
        <color theme="1" tint="0.249977111117893"/>
      </top>
      <bottom/>
      <diagonal/>
    </border>
    <border>
      <left style="dashed">
        <color theme="1" tint="0.249977111117893"/>
      </left>
      <right style="medium">
        <color theme="1" tint="0.249977111117893"/>
      </right>
      <top style="dashed">
        <color theme="1" tint="0.249977111117893"/>
      </top>
      <bottom/>
      <diagonal/>
    </border>
    <border>
      <left style="dashed">
        <color theme="1" tint="0.249977111117893"/>
      </left>
      <right style="medium">
        <color theme="1" tint="0.249977111117893"/>
      </right>
      <top/>
      <bottom/>
      <diagonal/>
    </border>
    <border>
      <left style="dashed">
        <color theme="1" tint="0.249977111117893"/>
      </left>
      <right style="medium">
        <color theme="1" tint="0.249977111117893"/>
      </right>
      <top/>
      <bottom style="dashed">
        <color theme="1" tint="0.249977111117893"/>
      </bottom>
      <diagonal/>
    </border>
    <border>
      <left style="medium">
        <color theme="1" tint="0.249977111117893"/>
      </left>
      <right style="dashed">
        <color theme="1" tint="0.249977111117893"/>
      </right>
      <top style="medium">
        <color theme="1" tint="0.249977111117893"/>
      </top>
      <bottom/>
      <diagonal/>
    </border>
    <border>
      <left style="dashed">
        <color theme="1" tint="0.249977111117893"/>
      </left>
      <right style="medium">
        <color theme="1" tint="0.249977111117893"/>
      </right>
      <top style="medium">
        <color theme="1" tint="0.249977111117893"/>
      </top>
      <bottom/>
      <diagonal/>
    </border>
    <border>
      <left style="medium">
        <color theme="1" tint="0.249977111117893"/>
      </left>
      <right style="dashed">
        <color theme="1" tint="0.249977111117893"/>
      </right>
      <top/>
      <bottom/>
      <diagonal/>
    </border>
    <border>
      <left style="medium">
        <color theme="1" tint="0.249977111117893"/>
      </left>
      <right style="dashed">
        <color theme="1" tint="0.249977111117893"/>
      </right>
      <top/>
      <bottom style="medium">
        <color theme="1" tint="0.249977111117893"/>
      </bottom>
      <diagonal/>
    </border>
    <border>
      <left/>
      <right/>
      <top/>
      <bottom style="medium">
        <color theme="1" tint="0.249977111117893"/>
      </bottom>
      <diagonal/>
    </border>
    <border>
      <left style="dashed">
        <color theme="1" tint="0.249977111117893"/>
      </left>
      <right style="medium">
        <color theme="1" tint="0.249977111117893"/>
      </right>
      <top/>
      <bottom style="medium">
        <color theme="1" tint="0.249977111117893"/>
      </bottom>
      <diagonal/>
    </border>
    <border>
      <left style="dashed">
        <color theme="1" tint="0.249977111117893"/>
      </left>
      <right style="dashed">
        <color theme="1" tint="0.249977111117893"/>
      </right>
      <top style="medium">
        <color theme="1" tint="0.249977111117893"/>
      </top>
      <bottom/>
      <diagonal/>
    </border>
    <border>
      <left style="medium">
        <color theme="1" tint="0.249977111117893"/>
      </left>
      <right style="dashed">
        <color theme="1" tint="0.249977111117893"/>
      </right>
      <top style="dashed">
        <color theme="1" tint="0.249977111117893"/>
      </top>
      <bottom/>
      <diagonal/>
    </border>
    <border>
      <left style="dashed">
        <color theme="1" tint="0.249977111117893"/>
      </left>
      <right style="dashed">
        <color theme="1" tint="0.249977111117893"/>
      </right>
      <top/>
      <bottom style="medium">
        <color theme="1" tint="0.249977111117893"/>
      </bottom>
      <diagonal/>
    </border>
    <border>
      <left style="medium">
        <color theme="1" tint="0.249977111117893"/>
      </left>
      <right/>
      <top style="medium">
        <color theme="1" tint="0.249977111117893"/>
      </top>
      <bottom/>
      <diagonal/>
    </border>
    <border>
      <left style="medium">
        <color theme="1" tint="0.249977111117893"/>
      </left>
      <right/>
      <top/>
      <bottom/>
      <diagonal/>
    </border>
    <border>
      <left style="medium">
        <color theme="1" tint="0.249977111117893"/>
      </left>
      <right/>
      <top/>
      <bottom style="medium">
        <color theme="1" tint="0.249977111117893"/>
      </bottom>
      <diagonal/>
    </border>
    <border>
      <left style="dashed">
        <color theme="1" tint="0.249977111117893"/>
      </left>
      <right style="dashed">
        <color theme="1" tint="0.249977111117893"/>
      </right>
      <top/>
      <bottom style="medium">
        <color indexed="64"/>
      </bottom>
      <diagonal/>
    </border>
    <border>
      <left/>
      <right style="dashed">
        <color theme="1" tint="0.249977111117893"/>
      </right>
      <top/>
      <bottom style="medium">
        <color indexed="64"/>
      </bottom>
      <diagonal/>
    </border>
    <border>
      <left/>
      <right/>
      <top/>
      <bottom style="medium">
        <color indexed="64"/>
      </bottom>
      <diagonal/>
    </border>
    <border>
      <left style="dashed">
        <color theme="1" tint="0.249977111117893"/>
      </left>
      <right/>
      <top/>
      <bottom style="medium">
        <color indexed="64"/>
      </bottom>
      <diagonal/>
    </border>
    <border>
      <left style="dashed">
        <color theme="1" tint="0.249977111117893"/>
      </left>
      <right style="medium">
        <color indexed="64"/>
      </right>
      <top/>
      <bottom/>
      <diagonal/>
    </border>
    <border>
      <left style="dashed">
        <color theme="1" tint="0.249977111117893"/>
      </left>
      <right style="medium">
        <color indexed="64"/>
      </right>
      <top/>
      <bottom style="dashed">
        <color theme="1" tint="0.249977111117893"/>
      </bottom>
      <diagonal/>
    </border>
    <border>
      <left style="dashed">
        <color theme="1" tint="0.249977111117893"/>
      </left>
      <right style="medium">
        <color indexed="64"/>
      </right>
      <top style="dashed">
        <color theme="1" tint="0.249977111117893"/>
      </top>
      <bottom style="dashed">
        <color theme="1" tint="0.249977111117893"/>
      </bottom>
      <diagonal/>
    </border>
    <border>
      <left style="dashed">
        <color theme="1" tint="0.249977111117893"/>
      </left>
      <right style="medium">
        <color indexed="64"/>
      </right>
      <top style="dashed">
        <color theme="1" tint="0.249977111117893"/>
      </top>
      <bottom/>
      <diagonal/>
    </border>
    <border>
      <left style="dashed">
        <color theme="1" tint="0.249977111117893"/>
      </left>
      <right style="medium">
        <color indexed="64"/>
      </right>
      <top/>
      <bottom style="medium">
        <color indexed="64"/>
      </bottom>
      <diagonal/>
    </border>
    <border>
      <left/>
      <right/>
      <top style="dashed">
        <color theme="1" tint="0.249977111117893"/>
      </top>
      <bottom style="medium">
        <color indexed="64"/>
      </bottom>
      <diagonal/>
    </border>
    <border>
      <left/>
      <right style="dashed">
        <color theme="1" tint="0.249977111117893"/>
      </right>
      <top style="dashed">
        <color theme="1" tint="0.249977111117893"/>
      </top>
      <bottom style="medium">
        <color indexed="64"/>
      </bottom>
      <diagonal/>
    </border>
    <border>
      <left style="dashed">
        <color theme="1" tint="0.249977111117893"/>
      </left>
      <right style="medium">
        <color indexed="64"/>
      </right>
      <top style="dashed">
        <color theme="1" tint="0.249977111117893"/>
      </top>
      <bottom style="medium">
        <color indexed="64"/>
      </bottom>
      <diagonal/>
    </border>
    <border>
      <left/>
      <right style="medium">
        <color indexed="64"/>
      </right>
      <top/>
      <bottom/>
      <diagonal/>
    </border>
    <border>
      <left/>
      <right style="medium">
        <color indexed="64"/>
      </right>
      <top/>
      <bottom style="dashed">
        <color theme="1" tint="0.249977111117893"/>
      </bottom>
      <diagonal/>
    </border>
    <border>
      <left/>
      <right style="dashed">
        <color indexed="64"/>
      </right>
      <top/>
      <bottom/>
      <diagonal/>
    </border>
    <border>
      <left style="dashed">
        <color indexed="64"/>
      </left>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dashed">
        <color indexed="64"/>
      </right>
      <top style="dashed">
        <color indexed="64"/>
      </top>
      <bottom/>
      <diagonal/>
    </border>
    <border>
      <left style="medium">
        <color indexed="64"/>
      </left>
      <right/>
      <top style="dashed">
        <color indexed="64"/>
      </top>
      <bottom/>
      <diagonal/>
    </border>
    <border>
      <left style="medium">
        <color indexed="64"/>
      </left>
      <right style="dashed">
        <color indexed="64"/>
      </right>
      <top/>
      <bottom style="dashed">
        <color indexed="64"/>
      </bottom>
      <diagonal/>
    </border>
    <border>
      <left style="medium">
        <color indexed="64"/>
      </left>
      <right/>
      <top/>
      <bottom style="dashed">
        <color indexed="64"/>
      </bottom>
      <diagonal/>
    </border>
    <border>
      <left style="medium">
        <color indexed="64"/>
      </left>
      <right style="dashed">
        <color indexed="64"/>
      </right>
      <top/>
      <bottom style="medium">
        <color indexed="64"/>
      </bottom>
      <diagonal/>
    </border>
    <border>
      <left/>
      <right style="dashed">
        <color indexed="64"/>
      </right>
      <top/>
      <bottom style="medium">
        <color indexed="64"/>
      </bottom>
      <diagonal/>
    </border>
    <border>
      <left/>
      <right style="medium">
        <color indexed="64"/>
      </right>
      <top style="medium">
        <color indexed="64"/>
      </top>
      <bottom style="dashed">
        <color indexed="64"/>
      </bottom>
      <diagonal/>
    </border>
    <border>
      <left style="dashed">
        <color indexed="64"/>
      </left>
      <right style="medium">
        <color indexed="64"/>
      </right>
      <top/>
      <bottom style="medium">
        <color indexed="64"/>
      </bottom>
      <diagonal/>
    </border>
    <border>
      <left style="medium">
        <color indexed="64"/>
      </left>
      <right style="dashed">
        <color indexed="64"/>
      </right>
      <top style="medium">
        <color indexed="64"/>
      </top>
      <bottom/>
      <diagonal/>
    </border>
    <border>
      <left/>
      <right/>
      <top style="medium">
        <color indexed="64"/>
      </top>
      <bottom/>
      <diagonal/>
    </border>
    <border>
      <left/>
      <right/>
      <top style="medium">
        <color indexed="64"/>
      </top>
      <bottom style="dashed">
        <color indexed="64"/>
      </bottom>
      <diagonal/>
    </border>
    <border>
      <left style="medium">
        <color indexed="64"/>
      </left>
      <right style="dashed">
        <color indexed="64"/>
      </right>
      <top/>
      <bottom/>
      <diagonal/>
    </border>
    <border>
      <left/>
      <right style="medium">
        <color indexed="64"/>
      </right>
      <top style="dashed">
        <color indexed="64"/>
      </top>
      <bottom/>
      <diagonal/>
    </border>
    <border>
      <left/>
      <right style="medium">
        <color indexed="64"/>
      </right>
      <top/>
      <bottom style="dashed">
        <color indexed="64"/>
      </bottom>
      <diagonal/>
    </border>
    <border>
      <left style="dashed">
        <color indexed="64"/>
      </left>
      <right style="medium">
        <color indexed="64"/>
      </right>
      <top style="medium">
        <color indexed="64"/>
      </top>
      <bottom/>
      <diagonal/>
    </border>
    <border>
      <left/>
      <right style="dashed">
        <color indexed="64"/>
      </right>
      <top style="medium">
        <color indexed="64"/>
      </top>
      <bottom/>
      <diagonal/>
    </border>
    <border>
      <left style="dashed">
        <color indexed="64"/>
      </left>
      <right/>
      <top style="medium">
        <color rgb="FFE36C0A"/>
      </top>
      <bottom style="dashed">
        <color indexed="64"/>
      </bottom>
      <diagonal/>
    </border>
    <border>
      <left style="dashed">
        <color indexed="64"/>
      </left>
      <right/>
      <top style="dashed">
        <color indexed="64"/>
      </top>
      <bottom style="medium">
        <color rgb="FFE36C0A"/>
      </bottom>
      <diagonal/>
    </border>
    <border>
      <left/>
      <right/>
      <top style="medium">
        <color rgb="FFE36C0A"/>
      </top>
      <bottom style="dashed">
        <color indexed="64"/>
      </bottom>
      <diagonal/>
    </border>
    <border>
      <left/>
      <right/>
      <top style="dashed">
        <color indexed="64"/>
      </top>
      <bottom style="medium">
        <color rgb="FFE36C0A"/>
      </bottom>
      <diagonal/>
    </border>
    <border>
      <left/>
      <right style="medium">
        <color indexed="64"/>
      </right>
      <top style="dashed">
        <color indexed="64"/>
      </top>
      <bottom style="dashed">
        <color indexed="64"/>
      </bottom>
      <diagonal/>
    </border>
    <border>
      <left style="medium">
        <color indexed="64"/>
      </left>
      <right/>
      <top/>
      <bottom/>
      <diagonal/>
    </border>
    <border>
      <left/>
      <right/>
      <top style="dashed">
        <color indexed="64"/>
      </top>
      <bottom style="medium">
        <color indexed="64"/>
      </bottom>
      <diagonal/>
    </border>
    <border>
      <left style="medium">
        <color indexed="64"/>
      </left>
      <right/>
      <top style="medium">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theme="1"/>
      </left>
      <right style="dashed">
        <color theme="1"/>
      </right>
      <top style="dashed">
        <color theme="1"/>
      </top>
      <bottom style="dashed">
        <color theme="1"/>
      </bottom>
      <diagonal/>
    </border>
    <border>
      <left/>
      <right style="dashed">
        <color theme="1"/>
      </right>
      <top/>
      <bottom/>
      <diagonal/>
    </border>
    <border>
      <left/>
      <right/>
      <top style="dashed">
        <color theme="1"/>
      </top>
      <bottom style="dashed">
        <color theme="1"/>
      </bottom>
      <diagonal/>
    </border>
    <border>
      <left/>
      <right style="dashed">
        <color theme="1"/>
      </right>
      <top style="dashed">
        <color theme="1"/>
      </top>
      <bottom style="dashed">
        <color theme="1"/>
      </bottom>
      <diagonal/>
    </border>
    <border>
      <left/>
      <right/>
      <top/>
      <bottom style="dashed">
        <color theme="1"/>
      </bottom>
      <diagonal/>
    </border>
    <border>
      <left/>
      <right style="dashed">
        <color theme="1"/>
      </right>
      <top/>
      <bottom style="dashed">
        <color theme="1"/>
      </bottom>
      <diagonal/>
    </border>
    <border>
      <left style="dashed">
        <color theme="1"/>
      </left>
      <right style="dashed">
        <color theme="1"/>
      </right>
      <top/>
      <bottom/>
      <diagonal/>
    </border>
    <border>
      <left style="dashed">
        <color theme="1"/>
      </left>
      <right style="dashed">
        <color theme="1"/>
      </right>
      <top/>
      <bottom style="dashed">
        <color theme="1"/>
      </bottom>
      <diagonal/>
    </border>
    <border>
      <left style="dashed">
        <color theme="1"/>
      </left>
      <right/>
      <top style="dashed">
        <color theme="1"/>
      </top>
      <bottom style="dashed">
        <color theme="1"/>
      </bottom>
      <diagonal/>
    </border>
    <border>
      <left style="dashed">
        <color theme="1"/>
      </left>
      <right/>
      <top/>
      <bottom/>
      <diagonal/>
    </border>
    <border>
      <left style="dashed">
        <color theme="1"/>
      </left>
      <right/>
      <top/>
      <bottom style="dashed">
        <color theme="1"/>
      </bottom>
      <diagonal/>
    </border>
    <border>
      <left style="dashed">
        <color theme="1"/>
      </left>
      <right style="dashed">
        <color theme="1"/>
      </right>
      <top style="dashed">
        <color theme="1"/>
      </top>
      <bottom/>
      <diagonal/>
    </border>
    <border>
      <left/>
      <right style="dashed">
        <color theme="1"/>
      </right>
      <top style="dashed">
        <color theme="1"/>
      </top>
      <bottom/>
      <diagonal/>
    </border>
    <border>
      <left/>
      <right/>
      <top/>
      <bottom style="medium">
        <color theme="1"/>
      </bottom>
      <diagonal/>
    </border>
    <border>
      <left style="dashed">
        <color theme="1"/>
      </left>
      <right style="dashed">
        <color theme="1"/>
      </right>
      <top/>
      <bottom style="medium">
        <color theme="1"/>
      </bottom>
      <diagonal/>
    </border>
    <border>
      <left style="dashed">
        <color theme="1"/>
      </left>
      <right/>
      <top/>
      <bottom style="medium">
        <color theme="1"/>
      </bottom>
      <diagonal/>
    </border>
    <border>
      <left/>
      <right style="medium">
        <color theme="1"/>
      </right>
      <top/>
      <bottom/>
      <diagonal/>
    </border>
    <border>
      <left/>
      <right style="dashed">
        <color theme="1"/>
      </right>
      <top/>
      <bottom style="medium">
        <color theme="1"/>
      </bottom>
      <diagonal/>
    </border>
    <border>
      <left/>
      <right style="medium">
        <color theme="1"/>
      </right>
      <top/>
      <bottom style="dashed">
        <color theme="1"/>
      </bottom>
      <diagonal/>
    </border>
    <border>
      <left style="dashed">
        <color theme="1"/>
      </left>
      <right style="medium">
        <color theme="1"/>
      </right>
      <top style="dashed">
        <color theme="1"/>
      </top>
      <bottom/>
      <diagonal/>
    </border>
    <border>
      <left style="dashed">
        <color theme="1"/>
      </left>
      <right style="medium">
        <color theme="1"/>
      </right>
      <top/>
      <bottom style="dashed">
        <color theme="1"/>
      </bottom>
      <diagonal/>
    </border>
    <border>
      <left style="dashed">
        <color theme="1"/>
      </left>
      <right style="medium">
        <color theme="1"/>
      </right>
      <top/>
      <bottom/>
      <diagonal/>
    </border>
    <border>
      <left/>
      <right style="medium">
        <color theme="1"/>
      </right>
      <top style="dashed">
        <color theme="1"/>
      </top>
      <bottom style="dashed">
        <color theme="1"/>
      </bottom>
      <diagonal/>
    </border>
    <border>
      <left style="dashed">
        <color theme="1"/>
      </left>
      <right style="medium">
        <color theme="1"/>
      </right>
      <top/>
      <bottom style="medium">
        <color theme="1"/>
      </bottom>
      <diagonal/>
    </border>
    <border>
      <left/>
      <right style="medium">
        <color theme="1"/>
      </right>
      <top/>
      <bottom style="medium">
        <color theme="1"/>
      </bottom>
      <diagonal/>
    </border>
    <border>
      <left/>
      <right style="dashed">
        <color theme="1"/>
      </right>
      <top style="dashed">
        <color theme="1"/>
      </top>
      <bottom style="medium">
        <color theme="1"/>
      </bottom>
      <diagonal/>
    </border>
    <border>
      <left style="dashed">
        <color theme="1"/>
      </left>
      <right style="dashed">
        <color theme="1"/>
      </right>
      <top style="dashed">
        <color theme="1"/>
      </top>
      <bottom style="medium">
        <color theme="1"/>
      </bottom>
      <diagonal/>
    </border>
    <border>
      <left style="dashed">
        <color theme="1"/>
      </left>
      <right style="medium">
        <color theme="1"/>
      </right>
      <top style="dashed">
        <color theme="1"/>
      </top>
      <bottom style="dashed">
        <color theme="1"/>
      </bottom>
      <diagonal/>
    </border>
    <border>
      <left style="medium">
        <color theme="1" tint="0.249977111117893"/>
      </left>
      <right style="dashed">
        <color theme="1"/>
      </right>
      <top/>
      <bottom/>
      <diagonal/>
    </border>
    <border>
      <left style="dashed">
        <color theme="1"/>
      </left>
      <right style="dashed">
        <color theme="1"/>
      </right>
      <top/>
      <bottom style="medium">
        <color theme="1" tint="0.249977111117893"/>
      </bottom>
      <diagonal/>
    </border>
    <border>
      <left/>
      <right style="dashed">
        <color theme="1"/>
      </right>
      <top/>
      <bottom style="medium">
        <color theme="1" tint="0.249977111117893"/>
      </bottom>
      <diagonal/>
    </border>
    <border>
      <left/>
      <right style="dashed">
        <color theme="1" tint="0.249977111117893"/>
      </right>
      <top style="medium">
        <color theme="1" tint="0.249977111117893"/>
      </top>
      <bottom/>
      <diagonal/>
    </border>
    <border>
      <left/>
      <right style="dashed">
        <color theme="1" tint="0.249977111117893"/>
      </right>
      <top/>
      <bottom style="medium">
        <color theme="1" tint="0.249977111117893"/>
      </bottom>
      <diagonal/>
    </border>
    <border>
      <left style="medium">
        <color theme="1"/>
      </left>
      <right/>
      <top style="medium">
        <color theme="1" tint="0.249977111117893"/>
      </top>
      <bottom style="dashed">
        <color theme="1"/>
      </bottom>
      <diagonal/>
    </border>
    <border>
      <left/>
      <right/>
      <top style="medium">
        <color theme="1" tint="0.249977111117893"/>
      </top>
      <bottom style="dashed">
        <color theme="1"/>
      </bottom>
      <diagonal/>
    </border>
    <border>
      <left/>
      <right style="dashed">
        <color theme="1"/>
      </right>
      <top style="medium">
        <color theme="1" tint="0.249977111117893"/>
      </top>
      <bottom style="dashed">
        <color theme="1"/>
      </bottom>
      <diagonal/>
    </border>
    <border>
      <left style="dashed">
        <color theme="1"/>
      </left>
      <right/>
      <top style="medium">
        <color theme="1" tint="0.249977111117893"/>
      </top>
      <bottom style="dashed">
        <color theme="1"/>
      </bottom>
      <diagonal/>
    </border>
    <border>
      <left style="dashed">
        <color theme="1"/>
      </left>
      <right style="dashed">
        <color theme="1"/>
      </right>
      <top style="medium">
        <color theme="1" tint="0.249977111117893"/>
      </top>
      <bottom style="dashed">
        <color theme="1"/>
      </bottom>
      <diagonal/>
    </border>
    <border>
      <left/>
      <right style="dashed">
        <color theme="1"/>
      </right>
      <top style="dashed">
        <color theme="1" tint="0.249977111117893"/>
      </top>
      <bottom/>
      <diagonal/>
    </border>
    <border>
      <left/>
      <right style="dashed">
        <color theme="1"/>
      </right>
      <top/>
      <bottom style="dashed">
        <color theme="1" tint="0.249977111117893"/>
      </bottom>
      <diagonal/>
    </border>
    <border>
      <left style="medium">
        <color theme="1"/>
      </left>
      <right style="dashed">
        <color theme="1"/>
      </right>
      <top style="medium">
        <color theme="1" tint="0.249977111117893"/>
      </top>
      <bottom style="dashed">
        <color theme="1"/>
      </bottom>
      <diagonal/>
    </border>
    <border>
      <left style="medium">
        <color theme="1"/>
      </left>
      <right style="dashed">
        <color theme="1"/>
      </right>
      <top style="dashed">
        <color theme="1"/>
      </top>
      <bottom style="dashed">
        <color theme="1"/>
      </bottom>
      <diagonal/>
    </border>
    <border>
      <left style="dashed">
        <color indexed="64"/>
      </left>
      <right style="dashed">
        <color indexed="64"/>
      </right>
      <top/>
      <bottom style="medium">
        <color indexed="64"/>
      </bottom>
      <diagonal/>
    </border>
    <border>
      <left/>
      <right style="dashed">
        <color theme="1"/>
      </right>
      <top/>
      <bottom style="medium">
        <color theme="9" tint="-0.24994659260841701"/>
      </bottom>
      <diagonal/>
    </border>
    <border>
      <left/>
      <right style="dashed">
        <color theme="1"/>
      </right>
      <top style="medium">
        <color theme="9" tint="-0.24994659260841701"/>
      </top>
      <bottom style="medium">
        <color theme="9" tint="-0.24994659260841701"/>
      </bottom>
      <diagonal/>
    </border>
    <border>
      <left/>
      <right style="dashed">
        <color theme="1"/>
      </right>
      <top style="medium">
        <color theme="9" tint="-0.24994659260841701"/>
      </top>
      <bottom/>
      <diagonal/>
    </border>
    <border>
      <left/>
      <right style="dashed">
        <color theme="1"/>
      </right>
      <top style="dashed">
        <color theme="1"/>
      </top>
      <bottom style="medium">
        <color theme="9" tint="-0.24994659260841701"/>
      </bottom>
      <diagonal/>
    </border>
    <border>
      <left/>
      <right style="dashed">
        <color theme="1"/>
      </right>
      <top style="medium">
        <color theme="9" tint="-0.24994659260841701"/>
      </top>
      <bottom style="dashed">
        <color theme="1"/>
      </bottom>
      <diagonal/>
    </border>
    <border>
      <left style="dashed">
        <color theme="1"/>
      </left>
      <right style="medium">
        <color theme="1"/>
      </right>
      <top style="dashed">
        <color theme="1"/>
      </top>
      <bottom style="medium">
        <color theme="1"/>
      </bottom>
      <diagonal/>
    </border>
    <border>
      <left style="dashed">
        <color theme="1"/>
      </left>
      <right style="medium">
        <color theme="1"/>
      </right>
      <top style="medium">
        <color theme="1"/>
      </top>
      <bottom style="dashed">
        <color theme="1"/>
      </bottom>
      <diagonal/>
    </border>
    <border>
      <left style="dashed">
        <color theme="1"/>
      </left>
      <right/>
      <top style="dashed">
        <color theme="1"/>
      </top>
      <bottom style="medium">
        <color theme="1"/>
      </bottom>
      <diagonal/>
    </border>
    <border>
      <left style="medium">
        <color theme="1"/>
      </left>
      <right style="dashed">
        <color theme="1"/>
      </right>
      <top style="medium">
        <color theme="1"/>
      </top>
      <bottom style="dashed">
        <color theme="1"/>
      </bottom>
      <diagonal/>
    </border>
    <border>
      <left style="medium">
        <color theme="1"/>
      </left>
      <right style="dashed">
        <color theme="1"/>
      </right>
      <top style="dashed">
        <color theme="1"/>
      </top>
      <bottom style="medium">
        <color theme="1"/>
      </bottom>
      <diagonal/>
    </border>
    <border>
      <left style="medium">
        <color theme="1"/>
      </left>
      <right style="medium">
        <color theme="1"/>
      </right>
      <top style="dashed">
        <color theme="1"/>
      </top>
      <bottom style="dashed">
        <color theme="1"/>
      </bottom>
      <diagonal/>
    </border>
    <border>
      <left style="medium">
        <color theme="1"/>
      </left>
      <right style="dashed">
        <color theme="1"/>
      </right>
      <top/>
      <bottom style="dashed">
        <color theme="1"/>
      </bottom>
      <diagonal/>
    </border>
    <border>
      <left/>
      <right style="medium">
        <color theme="1"/>
      </right>
      <top style="dashed">
        <color theme="1"/>
      </top>
      <bottom style="medium">
        <color theme="1"/>
      </bottom>
      <diagonal/>
    </border>
    <border>
      <left style="medium">
        <color theme="1"/>
      </left>
      <right style="medium">
        <color theme="1"/>
      </right>
      <top style="dashed">
        <color theme="1"/>
      </top>
      <bottom style="medium">
        <color theme="1"/>
      </bottom>
      <diagonal/>
    </border>
    <border>
      <left style="medium">
        <color theme="1"/>
      </left>
      <right style="medium">
        <color theme="1"/>
      </right>
      <top/>
      <bottom style="dashed">
        <color theme="1"/>
      </bottom>
      <diagonal/>
    </border>
    <border>
      <left style="dashed">
        <color theme="1"/>
      </left>
      <right/>
      <top style="medium">
        <color theme="1"/>
      </top>
      <bottom/>
      <diagonal/>
    </border>
    <border>
      <left/>
      <right/>
      <top style="medium">
        <color theme="1"/>
      </top>
      <bottom/>
      <diagonal/>
    </border>
    <border>
      <left style="dashed">
        <color theme="1"/>
      </left>
      <right style="dashed">
        <color theme="1"/>
      </right>
      <top style="medium">
        <color theme="1"/>
      </top>
      <bottom style="dashed">
        <color theme="1"/>
      </bottom>
      <diagonal/>
    </border>
    <border>
      <left style="medium">
        <color theme="1"/>
      </left>
      <right style="medium">
        <color theme="1"/>
      </right>
      <top style="medium">
        <color theme="1"/>
      </top>
      <bottom style="dashed">
        <color theme="1"/>
      </bottom>
      <diagonal/>
    </border>
    <border>
      <left style="dashed">
        <color theme="1"/>
      </left>
      <right/>
      <top style="medium">
        <color theme="1"/>
      </top>
      <bottom style="dashed">
        <color theme="1"/>
      </bottom>
      <diagonal/>
    </border>
    <border>
      <left style="dashed">
        <color theme="1"/>
      </left>
      <right style="medium">
        <color theme="1"/>
      </right>
      <top style="medium">
        <color theme="1"/>
      </top>
      <bottom style="medium">
        <color theme="1"/>
      </bottom>
      <diagonal/>
    </border>
    <border>
      <left style="medium">
        <color theme="1"/>
      </left>
      <right style="dashed">
        <color theme="1"/>
      </right>
      <top style="medium">
        <color theme="1"/>
      </top>
      <bottom style="medium">
        <color theme="1"/>
      </bottom>
      <diagonal/>
    </border>
    <border>
      <left style="dashed">
        <color theme="1"/>
      </left>
      <right style="dashed">
        <color theme="1"/>
      </right>
      <top style="medium">
        <color theme="1"/>
      </top>
      <bottom style="medium">
        <color theme="1"/>
      </bottom>
      <diagonal/>
    </border>
    <border>
      <left style="dashed">
        <color theme="1"/>
      </left>
      <right/>
      <top style="medium">
        <color theme="1"/>
      </top>
      <bottom style="medium">
        <color theme="1"/>
      </bottom>
      <diagonal/>
    </border>
    <border>
      <left style="medium">
        <color theme="1"/>
      </left>
      <right/>
      <top style="dashed">
        <color theme="1"/>
      </top>
      <bottom style="dashed">
        <color theme="1"/>
      </bottom>
      <diagonal/>
    </border>
    <border>
      <left style="medium">
        <color theme="1"/>
      </left>
      <right/>
      <top/>
      <bottom style="dashed">
        <color theme="1"/>
      </bottom>
      <diagonal/>
    </border>
    <border>
      <left style="medium">
        <color theme="1"/>
      </left>
      <right/>
      <top style="medium">
        <color theme="1"/>
      </top>
      <bottom style="dashed">
        <color theme="1"/>
      </bottom>
      <diagonal/>
    </border>
    <border>
      <left/>
      <right/>
      <top style="medium">
        <color theme="1"/>
      </top>
      <bottom style="dashed">
        <color theme="1"/>
      </bottom>
      <diagonal/>
    </border>
    <border>
      <left/>
      <right style="medium">
        <color theme="1"/>
      </right>
      <top style="medium">
        <color theme="1"/>
      </top>
      <bottom style="dashed">
        <color theme="1"/>
      </bottom>
      <diagonal/>
    </border>
    <border>
      <left style="medium">
        <color theme="1"/>
      </left>
      <right style="dashed">
        <color theme="1"/>
      </right>
      <top style="dashed">
        <color theme="1"/>
      </top>
      <bottom/>
      <diagonal/>
    </border>
    <border>
      <left/>
      <right/>
      <top style="dashed">
        <color theme="1"/>
      </top>
      <bottom style="medium">
        <color theme="1"/>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diagonal/>
    </border>
    <border>
      <left style="medium">
        <color theme="1"/>
      </left>
      <right style="medium">
        <color theme="1"/>
      </right>
      <top style="dashed">
        <color theme="1"/>
      </top>
      <bottom/>
      <diagonal/>
    </border>
    <border>
      <left style="medium">
        <color indexed="64"/>
      </left>
      <right style="medium">
        <color indexed="64"/>
      </right>
      <top style="medium">
        <color indexed="64"/>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style="dotted">
        <color theme="1"/>
      </left>
      <right style="dotted">
        <color theme="1"/>
      </right>
      <top style="medium">
        <color theme="1"/>
      </top>
      <bottom style="dotted">
        <color theme="1"/>
      </bottom>
      <diagonal/>
    </border>
    <border>
      <left style="dotted">
        <color theme="1"/>
      </left>
      <right style="medium">
        <color theme="1"/>
      </right>
      <top style="medium">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medium">
        <color theme="1"/>
      </right>
      <top style="dotted">
        <color theme="1"/>
      </top>
      <bottom style="dotted">
        <color theme="1"/>
      </bottom>
      <diagonal/>
    </border>
    <border>
      <left style="dotted">
        <color theme="1"/>
      </left>
      <right style="dotted">
        <color theme="1"/>
      </right>
      <top style="dotted">
        <color theme="1"/>
      </top>
      <bottom style="medium">
        <color theme="1"/>
      </bottom>
      <diagonal/>
    </border>
    <border>
      <left style="dotted">
        <color theme="1"/>
      </left>
      <right style="medium">
        <color theme="1"/>
      </right>
      <top style="dotted">
        <color theme="1"/>
      </top>
      <bottom style="medium">
        <color theme="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medium">
        <color rgb="FFE36C0A"/>
      </top>
      <bottom style="medium">
        <color indexed="64"/>
      </bottom>
      <diagonal/>
    </border>
    <border>
      <left/>
      <right style="medium">
        <color indexed="64"/>
      </right>
      <top style="dashed">
        <color indexed="64"/>
      </top>
      <bottom style="medium">
        <color indexed="64"/>
      </bottom>
      <diagonal/>
    </border>
    <border>
      <left style="dashed">
        <color indexed="64"/>
      </left>
      <right/>
      <top style="dashed">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medium">
        <color indexed="64"/>
      </top>
      <bottom/>
      <diagonal/>
    </border>
    <border>
      <left style="medium">
        <color indexed="64"/>
      </left>
      <right style="dashed">
        <color theme="1"/>
      </right>
      <top/>
      <bottom/>
      <diagonal/>
    </border>
    <border>
      <left style="medium">
        <color indexed="64"/>
      </left>
      <right style="dashed">
        <color theme="1"/>
      </right>
      <top/>
      <bottom style="medium">
        <color indexed="64"/>
      </bottom>
      <diagonal/>
    </border>
    <border>
      <left style="medium">
        <color indexed="64"/>
      </left>
      <right style="dotted">
        <color theme="1"/>
      </right>
      <top style="dotted">
        <color theme="1"/>
      </top>
      <bottom style="dotted">
        <color theme="1"/>
      </bottom>
      <diagonal/>
    </border>
    <border>
      <left style="dotted">
        <color theme="1"/>
      </left>
      <right style="medium">
        <color indexed="64"/>
      </right>
      <top style="dotted">
        <color theme="1"/>
      </top>
      <bottom style="dotted">
        <color theme="1"/>
      </bottom>
      <diagonal/>
    </border>
    <border>
      <left style="medium">
        <color theme="1"/>
      </left>
      <right/>
      <top style="dashed">
        <color theme="1"/>
      </top>
      <bottom style="medium">
        <color theme="1"/>
      </bottom>
      <diagonal/>
    </border>
    <border>
      <left style="medium">
        <color indexed="64"/>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style="medium">
        <color indexed="64"/>
      </left>
      <right style="medium">
        <color indexed="64"/>
      </right>
      <top style="dotted">
        <color theme="1"/>
      </top>
      <bottom style="medium">
        <color indexed="64"/>
      </bottom>
      <diagonal/>
    </border>
    <border>
      <left style="dashed">
        <color theme="1"/>
      </left>
      <right style="dashed">
        <color theme="1"/>
      </right>
      <top style="medium">
        <color indexed="64"/>
      </top>
      <bottom style="dashed">
        <color theme="1"/>
      </bottom>
      <diagonal/>
    </border>
    <border>
      <left style="dashed">
        <color theme="1"/>
      </left>
      <right style="dashed">
        <color theme="1"/>
      </right>
      <top style="dashed">
        <color theme="1"/>
      </top>
      <bottom style="medium">
        <color indexed="64"/>
      </bottom>
      <diagonal/>
    </border>
    <border>
      <left/>
      <right style="medium">
        <color theme="1"/>
      </right>
      <top style="medium">
        <color theme="1"/>
      </top>
      <bottom/>
      <diagonal/>
    </border>
    <border>
      <left style="medium">
        <color indexed="64"/>
      </left>
      <right style="medium">
        <color indexed="64"/>
      </right>
      <top/>
      <bottom style="dashed">
        <color theme="1"/>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top style="dotted">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indexed="64"/>
      </bottom>
      <diagonal/>
    </border>
    <border>
      <left/>
      <right style="dashed">
        <color theme="1"/>
      </right>
      <top/>
      <bottom style="medium">
        <color indexed="64"/>
      </bottom>
      <diagonal/>
    </border>
    <border>
      <left style="medium">
        <color indexed="64"/>
      </left>
      <right/>
      <top style="dashed">
        <color theme="1"/>
      </top>
      <bottom style="dashed">
        <color theme="1"/>
      </bottom>
      <diagonal/>
    </border>
    <border>
      <left style="medium">
        <color theme="1"/>
      </left>
      <right style="dashed">
        <color theme="1"/>
      </right>
      <top style="medium">
        <color theme="1"/>
      </top>
      <bottom/>
      <diagonal/>
    </border>
    <border>
      <left/>
      <right style="dashed">
        <color theme="1"/>
      </right>
      <top style="medium">
        <color theme="1"/>
      </top>
      <bottom/>
      <diagonal/>
    </border>
    <border>
      <left style="dashed">
        <color theme="1"/>
      </left>
      <right style="dashed">
        <color theme="1"/>
      </right>
      <top style="medium">
        <color theme="1"/>
      </top>
      <bottom/>
      <diagonal/>
    </border>
    <border>
      <left style="medium">
        <color theme="1"/>
      </left>
      <right style="dashed">
        <color theme="1"/>
      </right>
      <top/>
      <bottom style="medium">
        <color theme="1"/>
      </bottom>
      <diagonal/>
    </border>
    <border>
      <left style="medium">
        <color theme="1"/>
      </left>
      <right/>
      <top style="medium">
        <color theme="1"/>
      </top>
      <bottom/>
      <diagonal/>
    </border>
    <border>
      <left/>
      <right style="medium">
        <color indexed="64"/>
      </right>
      <top style="dashed">
        <color theme="1"/>
      </top>
      <bottom style="dashed">
        <color theme="1"/>
      </bottom>
      <diagonal/>
    </border>
    <border>
      <left style="dashed">
        <color theme="1"/>
      </left>
      <right/>
      <top style="dashed">
        <color theme="1"/>
      </top>
      <bottom style="medium">
        <color indexed="64"/>
      </bottom>
      <diagonal/>
    </border>
    <border>
      <left style="dashed">
        <color theme="1" tint="0.249977111117893"/>
      </left>
      <right/>
      <top style="medium">
        <color theme="1" tint="0.249977111117893"/>
      </top>
      <bottom/>
      <diagonal/>
    </border>
    <border>
      <left style="dashed">
        <color theme="1" tint="0.249977111117893"/>
      </left>
      <right/>
      <top/>
      <bottom style="medium">
        <color theme="1" tint="0.249977111117893"/>
      </bottom>
      <diagonal/>
    </border>
    <border>
      <left style="dashed">
        <color theme="1" tint="0.249977111117893"/>
      </left>
      <right/>
      <top/>
      <bottom style="dashed">
        <color theme="1" tint="0.249977111117893"/>
      </bottom>
      <diagonal/>
    </border>
    <border>
      <left style="dashed">
        <color theme="1" tint="0.249977111117893"/>
      </left>
      <right/>
      <top style="dashed">
        <color theme="1" tint="0.249977111117893"/>
      </top>
      <bottom/>
      <diagonal/>
    </border>
    <border>
      <left style="medium">
        <color indexed="64"/>
      </left>
      <right/>
      <top style="medium">
        <color indexed="64"/>
      </top>
      <bottom style="dashed">
        <color theme="1" tint="0.249977111117893"/>
      </bottom>
      <diagonal/>
    </border>
    <border>
      <left/>
      <right/>
      <top style="medium">
        <color indexed="64"/>
      </top>
      <bottom style="dashed">
        <color theme="1" tint="0.249977111117893"/>
      </bottom>
      <diagonal/>
    </border>
    <border>
      <left/>
      <right style="medium">
        <color indexed="64"/>
      </right>
      <top style="medium">
        <color indexed="64"/>
      </top>
      <bottom style="dashed">
        <color theme="1" tint="0.249977111117893"/>
      </bottom>
      <diagonal/>
    </border>
    <border>
      <left style="dashed">
        <color theme="1"/>
      </left>
      <right style="medium">
        <color indexed="64"/>
      </right>
      <top style="dashed">
        <color theme="1"/>
      </top>
      <bottom style="dashed">
        <color theme="1" tint="0.249977111117893"/>
      </bottom>
      <diagonal/>
    </border>
    <border>
      <left/>
      <right style="medium">
        <color indexed="64"/>
      </right>
      <top/>
      <bottom style="medium">
        <color theme="1" tint="0.249977111117893"/>
      </bottom>
      <diagonal/>
    </border>
    <border>
      <left style="medium">
        <color indexed="64"/>
      </left>
      <right style="dashed">
        <color theme="1"/>
      </right>
      <top style="medium">
        <color theme="1" tint="0.249977111117893"/>
      </top>
      <bottom style="dashed">
        <color theme="1"/>
      </bottom>
      <diagonal/>
    </border>
    <border>
      <left/>
      <right style="medium">
        <color indexed="64"/>
      </right>
      <top style="medium">
        <color theme="1" tint="0.249977111117893"/>
      </top>
      <bottom style="dashed">
        <color theme="1"/>
      </bottom>
      <diagonal/>
    </border>
    <border>
      <left style="medium">
        <color indexed="64"/>
      </left>
      <right style="dashed">
        <color theme="1"/>
      </right>
      <top/>
      <bottom style="dashed">
        <color theme="1" tint="0.249977111117893"/>
      </bottom>
      <diagonal/>
    </border>
    <border>
      <left style="medium">
        <color indexed="64"/>
      </left>
      <right style="dashed">
        <color theme="1"/>
      </right>
      <top style="dashed">
        <color theme="1" tint="0.249977111117893"/>
      </top>
      <bottom/>
      <diagonal/>
    </border>
    <border>
      <left style="dashed">
        <color theme="1"/>
      </left>
      <right/>
      <top style="medium">
        <color indexed="64"/>
      </top>
      <bottom/>
      <diagonal/>
    </border>
    <border>
      <left style="medium">
        <color theme="1"/>
      </left>
      <right style="medium">
        <color theme="1"/>
      </right>
      <top style="medium">
        <color indexed="64"/>
      </top>
      <bottom style="dashed">
        <color theme="1"/>
      </bottom>
      <diagonal/>
    </border>
    <border>
      <left style="medium">
        <color theme="1"/>
      </left>
      <right style="dotted">
        <color theme="1"/>
      </right>
      <top style="medium">
        <color theme="1"/>
      </top>
      <bottom style="dotted">
        <color theme="1"/>
      </bottom>
      <diagonal/>
    </border>
    <border>
      <left style="medium">
        <color theme="1"/>
      </left>
      <right style="dotted">
        <color theme="1"/>
      </right>
      <top style="dotted">
        <color theme="1"/>
      </top>
      <bottom style="dotted">
        <color theme="1"/>
      </bottom>
      <diagonal/>
    </border>
    <border>
      <left style="medium">
        <color theme="1"/>
      </left>
      <right style="dotted">
        <color theme="1"/>
      </right>
      <top style="dotted">
        <color theme="1"/>
      </top>
      <bottom style="medium">
        <color theme="1"/>
      </bottom>
      <diagonal/>
    </border>
    <border>
      <left style="dashed">
        <color theme="1"/>
      </left>
      <right style="dashed">
        <color theme="1"/>
      </right>
      <top/>
      <bottom style="medium">
        <color indexed="64"/>
      </bottom>
      <diagonal/>
    </border>
    <border>
      <left style="dotted">
        <color theme="1"/>
      </left>
      <right style="dashed">
        <color theme="1"/>
      </right>
      <top style="medium">
        <color theme="1"/>
      </top>
      <bottom style="dashed">
        <color theme="1"/>
      </bottom>
      <diagonal/>
    </border>
    <border>
      <left style="dotted">
        <color theme="1"/>
      </left>
      <right style="dashed">
        <color theme="1"/>
      </right>
      <top style="dashed">
        <color theme="1"/>
      </top>
      <bottom style="dashed">
        <color theme="1"/>
      </bottom>
      <diagonal/>
    </border>
    <border>
      <left style="dotted">
        <color theme="1"/>
      </left>
      <right style="dashed">
        <color theme="1"/>
      </right>
      <top style="dashed">
        <color theme="1"/>
      </top>
      <bottom style="medium">
        <color theme="1"/>
      </bottom>
      <diagonal/>
    </border>
    <border>
      <left/>
      <right style="medium">
        <color theme="1"/>
      </right>
      <top style="medium">
        <color indexed="64"/>
      </top>
      <bottom/>
      <diagonal/>
    </border>
    <border>
      <left/>
      <right style="medium">
        <color indexed="64"/>
      </right>
      <top style="dotted">
        <color theme="1"/>
      </top>
      <bottom style="medium">
        <color indexed="64"/>
      </bottom>
      <diagonal/>
    </border>
    <border>
      <left style="medium">
        <color theme="1"/>
      </left>
      <right style="medium">
        <color theme="1"/>
      </right>
      <top/>
      <bottom style="medium">
        <color theme="1"/>
      </bottom>
      <diagonal/>
    </border>
    <border>
      <left style="medium">
        <color indexed="64"/>
      </left>
      <right style="dotted">
        <color theme="1"/>
      </right>
      <top/>
      <bottom style="dotted">
        <color theme="1"/>
      </bottom>
      <diagonal/>
    </border>
    <border>
      <left style="dotted">
        <color theme="1"/>
      </left>
      <right/>
      <top/>
      <bottom style="dotted">
        <color theme="1"/>
      </bottom>
      <diagonal/>
    </border>
    <border>
      <left/>
      <right style="medium">
        <color indexed="64"/>
      </right>
      <top/>
      <bottom style="dotted">
        <color theme="1"/>
      </bottom>
      <diagonal/>
    </border>
    <border>
      <left style="medium">
        <color indexed="64"/>
      </left>
      <right style="medium">
        <color indexed="64"/>
      </right>
      <top/>
      <bottom style="dotted">
        <color theme="1"/>
      </bottom>
      <diagonal/>
    </border>
    <border>
      <left style="dotted">
        <color theme="1"/>
      </left>
      <right style="dotted">
        <color theme="1"/>
      </right>
      <top/>
      <bottom style="dotted">
        <color theme="1"/>
      </bottom>
      <diagonal/>
    </border>
    <border>
      <left style="dashed">
        <color theme="1"/>
      </left>
      <right/>
      <top/>
      <bottom style="medium">
        <color indexed="64"/>
      </bottom>
      <diagonal/>
    </border>
    <border>
      <left/>
      <right style="medium">
        <color theme="1"/>
      </right>
      <top/>
      <bottom style="medium">
        <color indexed="64"/>
      </bottom>
      <diagonal/>
    </border>
    <border>
      <left style="medium">
        <color theme="1"/>
      </left>
      <right style="medium">
        <color theme="1"/>
      </right>
      <top style="dashed">
        <color theme="1"/>
      </top>
      <bottom style="medium">
        <color indexed="64"/>
      </bottom>
      <diagonal/>
    </border>
    <border>
      <left style="medium">
        <color indexed="64"/>
      </left>
      <right style="dashed">
        <color theme="1" tint="0.249977111117893"/>
      </right>
      <top/>
      <bottom/>
      <diagonal/>
    </border>
    <border>
      <left style="medium">
        <color indexed="64"/>
      </left>
      <right style="dashed">
        <color theme="1" tint="0.249977111117893"/>
      </right>
      <top/>
      <bottom style="medium">
        <color indexed="64"/>
      </bottom>
      <diagonal/>
    </border>
    <border>
      <left style="medium">
        <color theme="1"/>
      </left>
      <right style="dashed">
        <color theme="1"/>
      </right>
      <top/>
      <bottom/>
      <diagonal/>
    </border>
    <border>
      <left style="medium">
        <color theme="1"/>
      </left>
      <right/>
      <top style="medium">
        <color indexed="64"/>
      </top>
      <bottom style="dashed">
        <color theme="1"/>
      </bottom>
      <diagonal/>
    </border>
    <border>
      <left style="dashed">
        <color theme="1"/>
      </left>
      <right/>
      <top style="medium">
        <color indexed="64"/>
      </top>
      <bottom style="dashed">
        <color theme="1"/>
      </bottom>
      <diagonal/>
    </border>
    <border>
      <left style="medium">
        <color theme="1"/>
      </left>
      <right/>
      <top style="dashed">
        <color theme="1"/>
      </top>
      <bottom style="medium">
        <color indexed="64"/>
      </bottom>
      <diagonal/>
    </border>
    <border>
      <left style="medium">
        <color indexed="64"/>
      </left>
      <right style="dotted">
        <color indexed="64"/>
      </right>
      <top style="dotted">
        <color indexed="64"/>
      </top>
      <bottom/>
      <diagonal/>
    </border>
    <border>
      <left style="dotted">
        <color indexed="64"/>
      </left>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theme="1" tint="0.249977111117893"/>
      </right>
      <top/>
      <bottom style="dashed">
        <color indexed="64"/>
      </bottom>
      <diagonal/>
    </border>
    <border>
      <left style="dashed">
        <color theme="1" tint="0.249977111117893"/>
      </left>
      <right style="medium">
        <color indexed="64"/>
      </right>
      <top/>
      <bottom style="dashed">
        <color indexed="64"/>
      </bottom>
      <diagonal/>
    </border>
    <border>
      <left/>
      <right style="dashed">
        <color theme="1" tint="0.249977111117893"/>
      </right>
      <top/>
      <bottom style="dashed">
        <color indexed="64"/>
      </bottom>
      <diagonal/>
    </border>
    <border>
      <left style="medium">
        <color indexed="64"/>
      </left>
      <right style="dotted">
        <color indexed="64"/>
      </right>
      <top style="dotted">
        <color indexed="64"/>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medium">
        <color indexed="64"/>
      </right>
      <top style="dotted">
        <color indexed="64"/>
      </top>
      <bottom style="dashed">
        <color indexed="64"/>
      </bottom>
      <diagonal/>
    </border>
    <border>
      <left style="medium">
        <color indexed="64"/>
      </left>
      <right style="dashed">
        <color theme="1" tint="0.249977111117893"/>
      </right>
      <top style="medium">
        <color indexed="64"/>
      </top>
      <bottom/>
      <diagonal/>
    </border>
    <border>
      <left style="dashed">
        <color theme="1" tint="0.249977111117893"/>
      </left>
      <right style="medium">
        <color indexed="64"/>
      </right>
      <top style="medium">
        <color indexed="64"/>
      </top>
      <bottom/>
      <diagonal/>
    </border>
    <border>
      <left style="dashed">
        <color theme="1" tint="0.249977111117893"/>
      </left>
      <right/>
      <top style="medium">
        <color indexed="64"/>
      </top>
      <bottom/>
      <diagonal/>
    </border>
    <border>
      <left style="dashed">
        <color theme="1" tint="0.249977111117893"/>
      </left>
      <right/>
      <top style="dashed">
        <color theme="1" tint="0.249977111117893"/>
      </top>
      <bottom style="medium">
        <color indexed="64"/>
      </bottom>
      <diagonal/>
    </border>
    <border>
      <left style="dashed">
        <color theme="1" tint="0.249977111117893"/>
      </left>
      <right style="dashed">
        <color theme="1" tint="0.249977111117893"/>
      </right>
      <top style="dashed">
        <color theme="1" tint="0.249977111117893"/>
      </top>
      <bottom style="medium">
        <color indexed="64"/>
      </bottom>
      <diagonal/>
    </border>
    <border>
      <left style="medium">
        <color indexed="64"/>
      </left>
      <right style="dashed">
        <color theme="1" tint="0.249977111117893"/>
      </right>
      <top style="dashed">
        <color theme="1" tint="0.249977111117893"/>
      </top>
      <bottom/>
      <diagonal/>
    </border>
    <border>
      <left style="medium">
        <color indexed="64"/>
      </left>
      <right style="dashed">
        <color theme="1" tint="0.249977111117893"/>
      </right>
      <top/>
      <bottom style="dashed">
        <color theme="1" tint="0.249977111117893"/>
      </bottom>
      <diagonal/>
    </border>
    <border>
      <left style="dashed">
        <color theme="1"/>
      </left>
      <right/>
      <top style="dashed">
        <color theme="1"/>
      </top>
      <bottom/>
      <diagonal/>
    </border>
    <border>
      <left/>
      <right/>
      <top style="dashed">
        <color theme="1"/>
      </top>
      <bottom/>
      <diagonal/>
    </border>
    <border>
      <left style="medium">
        <color theme="1"/>
      </left>
      <right/>
      <top/>
      <bottom/>
      <diagonal/>
    </border>
    <border>
      <left style="medium">
        <color indexed="64"/>
      </left>
      <right/>
      <top style="dotted">
        <color theme="1"/>
      </top>
      <bottom style="medium">
        <color indexed="64"/>
      </bottom>
      <diagonal/>
    </border>
    <border>
      <left style="medium">
        <color theme="1"/>
      </left>
      <right style="dotted">
        <color indexed="64"/>
      </right>
      <top style="dotted">
        <color indexed="64"/>
      </top>
      <bottom/>
      <diagonal/>
    </border>
    <border>
      <left style="dotted">
        <color indexed="64"/>
      </left>
      <right style="medium">
        <color theme="1"/>
      </right>
      <top style="dotted">
        <color indexed="64"/>
      </top>
      <bottom/>
      <diagonal/>
    </border>
    <border>
      <left style="medium">
        <color theme="1"/>
      </left>
      <right style="dotted">
        <color auto="1"/>
      </right>
      <top/>
      <bottom/>
      <diagonal/>
    </border>
    <border>
      <left style="dotted">
        <color auto="1"/>
      </left>
      <right style="medium">
        <color theme="1"/>
      </right>
      <top/>
      <bottom/>
      <diagonal/>
    </border>
    <border>
      <left style="medium">
        <color theme="1"/>
      </left>
      <right style="dotted">
        <color indexed="64"/>
      </right>
      <top/>
      <bottom style="medium">
        <color indexed="64"/>
      </bottom>
      <diagonal/>
    </border>
    <border>
      <left style="dotted">
        <color indexed="64"/>
      </left>
      <right style="medium">
        <color theme="1"/>
      </right>
      <top/>
      <bottom style="medium">
        <color indexed="64"/>
      </bottom>
      <diagonal/>
    </border>
    <border>
      <left style="medium">
        <color theme="1"/>
      </left>
      <right style="dotted">
        <color indexed="64"/>
      </right>
      <top/>
      <bottom style="dotted">
        <color indexed="64"/>
      </bottom>
      <diagonal/>
    </border>
    <border>
      <left style="dotted">
        <color indexed="64"/>
      </left>
      <right style="medium">
        <color theme="1"/>
      </right>
      <top/>
      <bottom style="dotted">
        <color indexed="64"/>
      </bottom>
      <diagonal/>
    </border>
    <border>
      <left style="medium">
        <color theme="1"/>
      </left>
      <right style="dotted">
        <color indexed="64"/>
      </right>
      <top style="dotted">
        <color indexed="64"/>
      </top>
      <bottom style="dotted">
        <color indexed="64"/>
      </bottom>
      <diagonal/>
    </border>
    <border>
      <left style="dotted">
        <color indexed="64"/>
      </left>
      <right style="medium">
        <color theme="1"/>
      </right>
      <top style="dotted">
        <color indexed="64"/>
      </top>
      <bottom style="dotted">
        <color indexed="64"/>
      </bottom>
      <diagonal/>
    </border>
    <border>
      <left style="medium">
        <color theme="1"/>
      </left>
      <right/>
      <top style="dotted">
        <color indexed="64"/>
      </top>
      <bottom style="dotted">
        <color indexed="64"/>
      </bottom>
      <diagonal/>
    </border>
    <border>
      <left/>
      <right style="medium">
        <color theme="1"/>
      </right>
      <top style="dotted">
        <color indexed="64"/>
      </top>
      <bottom style="dotted">
        <color indexed="64"/>
      </bottom>
      <diagonal/>
    </border>
    <border>
      <left style="medium">
        <color theme="1"/>
      </left>
      <right/>
      <top style="dotted">
        <color indexed="64"/>
      </top>
      <bottom style="medium">
        <color theme="1"/>
      </bottom>
      <diagonal/>
    </border>
    <border>
      <left/>
      <right style="medium">
        <color theme="1"/>
      </right>
      <top style="dotted">
        <color indexed="64"/>
      </top>
      <bottom style="medium">
        <color theme="1"/>
      </bottom>
      <diagonal/>
    </border>
    <border>
      <left style="medium">
        <color theme="1"/>
      </left>
      <right style="medium">
        <color theme="1"/>
      </right>
      <top/>
      <bottom/>
      <diagonal/>
    </border>
    <border>
      <left style="medium">
        <color indexed="64"/>
      </left>
      <right/>
      <top/>
      <bottom style="dotted">
        <color theme="1"/>
      </bottom>
      <diagonal/>
    </border>
    <border>
      <left style="medium">
        <color theme="1"/>
      </left>
      <right style="dotted">
        <color theme="1"/>
      </right>
      <top/>
      <bottom style="dotted">
        <color theme="1"/>
      </bottom>
      <diagonal/>
    </border>
    <border>
      <left style="dotted">
        <color theme="1"/>
      </left>
      <right style="medium">
        <color theme="1"/>
      </right>
      <top/>
      <bottom style="dotted">
        <color theme="1"/>
      </bottom>
      <diagonal/>
    </border>
    <border>
      <left style="dashed">
        <color theme="1"/>
      </left>
      <right style="dashed">
        <color theme="1"/>
      </right>
      <top style="medium">
        <color indexed="64"/>
      </top>
      <bottom/>
      <diagonal/>
    </border>
    <border>
      <left/>
      <right style="dashed">
        <color theme="1"/>
      </right>
      <top style="medium">
        <color indexed="64"/>
      </top>
      <bottom/>
      <diagonal/>
    </border>
    <border>
      <left style="dashed">
        <color theme="1"/>
      </left>
      <right style="medium">
        <color indexed="64"/>
      </right>
      <top/>
      <bottom style="dashed">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theme="1"/>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dashed">
        <color theme="1"/>
      </right>
      <top style="medium">
        <color indexed="64"/>
      </top>
      <bottom style="dashed">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dashed">
        <color theme="1"/>
      </right>
      <top style="dashed">
        <color theme="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dashed">
        <color theme="1"/>
      </bottom>
      <diagonal/>
    </border>
    <border>
      <left/>
      <right style="medium">
        <color indexed="64"/>
      </right>
      <top style="dashed">
        <color theme="1"/>
      </top>
      <bottom style="medium">
        <color indexed="64"/>
      </bottom>
      <diagonal/>
    </border>
    <border>
      <left style="medium">
        <color theme="1"/>
      </left>
      <right/>
      <top style="dotted">
        <color theme="1"/>
      </top>
      <bottom style="dotted">
        <color theme="1"/>
      </bottom>
      <diagonal/>
    </border>
    <border>
      <left/>
      <right style="medium">
        <color theme="1"/>
      </right>
      <top style="dotted">
        <color theme="1"/>
      </top>
      <bottom style="dotted">
        <color theme="1"/>
      </bottom>
      <diagonal/>
    </border>
    <border>
      <left style="medium">
        <color theme="1"/>
      </left>
      <right/>
      <top style="dotted">
        <color theme="1"/>
      </top>
      <bottom style="medium">
        <color theme="1"/>
      </bottom>
      <diagonal/>
    </border>
    <border>
      <left/>
      <right style="medium">
        <color theme="1"/>
      </right>
      <top style="dotted">
        <color theme="1"/>
      </top>
      <bottom style="medium">
        <color theme="1"/>
      </bottom>
      <diagonal/>
    </border>
    <border>
      <left style="medium">
        <color indexed="64"/>
      </left>
      <right/>
      <top style="medium">
        <color indexed="64"/>
      </top>
      <bottom style="dotted">
        <color theme="1"/>
      </bottom>
      <diagonal/>
    </border>
    <border>
      <left/>
      <right style="medium">
        <color indexed="64"/>
      </right>
      <top style="medium">
        <color indexed="64"/>
      </top>
      <bottom style="dotted">
        <color theme="1"/>
      </bottom>
      <diagonal/>
    </border>
    <border>
      <left style="medium">
        <color indexed="64"/>
      </left>
      <right style="dotted">
        <color theme="1"/>
      </right>
      <top style="dotted">
        <color theme="1"/>
      </top>
      <bottom/>
      <diagonal/>
    </border>
    <border>
      <left style="dotted">
        <color theme="1"/>
      </left>
      <right style="medium">
        <color indexed="64"/>
      </right>
      <top style="dotted">
        <color theme="1"/>
      </top>
      <bottom/>
      <diagonal/>
    </border>
    <border>
      <left/>
      <right style="medium">
        <color indexed="64"/>
      </right>
      <top style="dotted">
        <color theme="1"/>
      </top>
      <bottom/>
      <diagonal/>
    </border>
    <border>
      <left style="medium">
        <color indexed="64"/>
      </left>
      <right style="dotted">
        <color theme="1"/>
      </right>
      <top/>
      <bottom/>
      <diagonal/>
    </border>
    <border>
      <left style="medium">
        <color indexed="64"/>
      </left>
      <right style="dotted">
        <color theme="1"/>
      </right>
      <top/>
      <bottom style="medium">
        <color indexed="64"/>
      </bottom>
      <diagonal/>
    </border>
  </borders>
  <cellStyleXfs count="6">
    <xf numFmtId="0" fontId="0" fillId="0" borderId="0"/>
    <xf numFmtId="0" fontId="14" fillId="0" borderId="0" applyNumberFormat="0" applyFill="0" applyBorder="0" applyAlignment="0" applyProtection="0"/>
    <xf numFmtId="0" fontId="55" fillId="0" borderId="0"/>
    <xf numFmtId="0" fontId="55" fillId="0" borderId="0"/>
    <xf numFmtId="0" fontId="55" fillId="0" borderId="0"/>
    <xf numFmtId="9" fontId="55" fillId="0" borderId="0" applyFont="0" applyFill="0" applyBorder="0" applyAlignment="0" applyProtection="0"/>
  </cellStyleXfs>
  <cellXfs count="1415">
    <xf numFmtId="0" fontId="0" fillId="0" borderId="0" xfId="0"/>
    <xf numFmtId="0" fontId="8" fillId="0" borderId="0" xfId="0" applyFont="1"/>
    <xf numFmtId="0" fontId="28" fillId="0" borderId="0" xfId="0" applyFont="1"/>
    <xf numFmtId="0" fontId="8" fillId="0" borderId="0" xfId="0" applyFont="1" applyAlignment="1">
      <alignment horizontal="center"/>
    </xf>
    <xf numFmtId="0" fontId="8" fillId="3" borderId="0" xfId="0" applyFont="1" applyFill="1"/>
    <xf numFmtId="0" fontId="24" fillId="3" borderId="0" xfId="0" applyFont="1" applyFill="1"/>
    <xf numFmtId="0" fontId="25" fillId="3" borderId="0" xfId="0" applyFont="1" applyFill="1" applyAlignment="1">
      <alignment vertical="center" wrapText="1"/>
    </xf>
    <xf numFmtId="2" fontId="26" fillId="3" borderId="0" xfId="0" applyNumberFormat="1" applyFont="1" applyFill="1"/>
    <xf numFmtId="0" fontId="31" fillId="5" borderId="8" xfId="1" applyFont="1" applyFill="1" applyBorder="1" applyAlignment="1">
      <alignment horizontal="center" vertical="center"/>
    </xf>
    <xf numFmtId="0" fontId="17" fillId="5" borderId="18" xfId="0" applyFont="1" applyFill="1" applyBorder="1" applyAlignment="1">
      <alignment horizontal="center"/>
    </xf>
    <xf numFmtId="0" fontId="32" fillId="3" borderId="18" xfId="1" applyFont="1" applyFill="1" applyBorder="1" applyAlignment="1">
      <alignment horizontal="center" vertical="center"/>
    </xf>
    <xf numFmtId="0" fontId="17" fillId="5" borderId="18" xfId="0" applyFont="1" applyFill="1" applyBorder="1"/>
    <xf numFmtId="0" fontId="17" fillId="5" borderId="18" xfId="0" applyFont="1" applyFill="1" applyBorder="1" applyAlignment="1">
      <alignment horizontal="center" vertical="center"/>
    </xf>
    <xf numFmtId="0" fontId="13" fillId="3" borderId="18" xfId="0" applyFont="1" applyFill="1" applyBorder="1" applyAlignment="1">
      <alignment horizontal="center" vertical="center"/>
    </xf>
    <xf numFmtId="0" fontId="8" fillId="6" borderId="14" xfId="0" applyFont="1" applyFill="1" applyBorder="1"/>
    <xf numFmtId="0" fontId="8" fillId="6" borderId="16" xfId="0" applyFont="1" applyFill="1" applyBorder="1" applyAlignment="1">
      <alignment horizontal="center"/>
    </xf>
    <xf numFmtId="0" fontId="34"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10" xfId="0" applyFont="1" applyFill="1" applyBorder="1" applyAlignment="1">
      <alignment horizontal="center" vertical="center"/>
    </xf>
    <xf numFmtId="0" fontId="0" fillId="2" borderId="0" xfId="0" applyFill="1"/>
    <xf numFmtId="0" fontId="14" fillId="2" borderId="0" xfId="1" applyFill="1" applyBorder="1" applyAlignment="1">
      <alignment horizontal="center" vertical="center"/>
    </xf>
    <xf numFmtId="0" fontId="32" fillId="2" borderId="0" xfId="1" applyFont="1"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0" fillId="7" borderId="0" xfId="0" applyFill="1"/>
    <xf numFmtId="0" fontId="13" fillId="7" borderId="0" xfId="0" applyFont="1" applyFill="1" applyAlignment="1">
      <alignment vertical="center"/>
    </xf>
    <xf numFmtId="0" fontId="32" fillId="2" borderId="0" xfId="1" applyFont="1" applyFill="1" applyBorder="1" applyAlignment="1">
      <alignment horizontal="right" vertical="center"/>
    </xf>
    <xf numFmtId="0" fontId="14" fillId="2" borderId="0" xfId="1" applyFill="1" applyBorder="1" applyAlignment="1">
      <alignment horizontal="right" vertical="center"/>
    </xf>
    <xf numFmtId="0" fontId="33" fillId="3" borderId="18" xfId="1" applyFont="1" applyFill="1" applyBorder="1" applyAlignment="1">
      <alignment vertical="center"/>
    </xf>
    <xf numFmtId="0" fontId="31" fillId="5" borderId="18" xfId="1" applyFont="1" applyFill="1" applyBorder="1" applyAlignment="1">
      <alignment horizontal="center" vertical="center"/>
    </xf>
    <xf numFmtId="0" fontId="19" fillId="5" borderId="18" xfId="0" applyFont="1" applyFill="1" applyBorder="1" applyAlignment="1">
      <alignment horizontal="center" vertical="center"/>
    </xf>
    <xf numFmtId="0" fontId="32" fillId="0" borderId="0" xfId="1" applyFont="1" applyFill="1" applyBorder="1" applyAlignment="1">
      <alignment horizontal="center" vertical="center"/>
    </xf>
    <xf numFmtId="0" fontId="1" fillId="0" borderId="0" xfId="0" applyFont="1" applyAlignment="1">
      <alignment vertical="center"/>
    </xf>
    <xf numFmtId="0" fontId="21" fillId="2" borderId="0" xfId="0" applyFont="1" applyFill="1" applyAlignment="1">
      <alignment vertical="center" wrapText="1"/>
    </xf>
    <xf numFmtId="0" fontId="5" fillId="2" borderId="0" xfId="0" applyFont="1" applyFill="1" applyAlignment="1">
      <alignment horizontal="center" vertical="top" wrapText="1"/>
    </xf>
    <xf numFmtId="0" fontId="17" fillId="7" borderId="0" xfId="0" applyFont="1" applyFill="1"/>
    <xf numFmtId="0" fontId="0" fillId="7" borderId="0" xfId="0" applyFill="1" applyAlignment="1">
      <alignment horizontal="center" vertical="center"/>
    </xf>
    <xf numFmtId="0" fontId="8" fillId="2" borderId="0" xfId="0" applyFont="1" applyFill="1"/>
    <xf numFmtId="0" fontId="0" fillId="2" borderId="0" xfId="0" applyFill="1" applyAlignment="1">
      <alignment horizontal="left"/>
    </xf>
    <xf numFmtId="0" fontId="0" fillId="2" borderId="0" xfId="0" applyFill="1" applyAlignment="1">
      <alignment horizontal="center"/>
    </xf>
    <xf numFmtId="0" fontId="8" fillId="2" borderId="0" xfId="0" applyFont="1" applyFill="1" applyAlignment="1">
      <alignment horizontal="center" vertical="center"/>
    </xf>
    <xf numFmtId="0" fontId="17" fillId="2" borderId="0" xfId="0" applyFont="1" applyFill="1"/>
    <xf numFmtId="0" fontId="18" fillId="2" borderId="0" xfId="0" applyFont="1" applyFill="1" applyAlignment="1">
      <alignment horizontal="center" vertical="center" wrapText="1"/>
    </xf>
    <xf numFmtId="0" fontId="0" fillId="2" borderId="0" xfId="0" applyFill="1" applyAlignment="1">
      <alignment horizontal="center" vertical="center"/>
    </xf>
    <xf numFmtId="0" fontId="0" fillId="7" borderId="0" xfId="0" applyFill="1" applyAlignment="1">
      <alignment horizontal="center"/>
    </xf>
    <xf numFmtId="1" fontId="0" fillId="7" borderId="0" xfId="0" applyNumberFormat="1" applyFill="1"/>
    <xf numFmtId="0" fontId="6" fillId="7" borderId="0" xfId="0" applyFont="1" applyFill="1"/>
    <xf numFmtId="0" fontId="6" fillId="2" borderId="0" xfId="0" applyFont="1" applyFill="1"/>
    <xf numFmtId="0" fontId="33" fillId="3" borderId="21" xfId="1" applyFont="1" applyFill="1" applyBorder="1" applyAlignment="1">
      <alignment vertical="center"/>
    </xf>
    <xf numFmtId="0" fontId="39" fillId="2" borderId="0" xfId="0" applyFont="1" applyFill="1"/>
    <xf numFmtId="0" fontId="39" fillId="7" borderId="0" xfId="0" applyFont="1" applyFill="1"/>
    <xf numFmtId="0" fontId="30" fillId="3" borderId="18" xfId="1" applyFont="1" applyFill="1" applyBorder="1" applyAlignment="1">
      <alignment vertical="center"/>
    </xf>
    <xf numFmtId="0" fontId="3" fillId="2" borderId="0" xfId="0" applyFont="1" applyFill="1" applyAlignment="1">
      <alignment horizontal="center" vertical="center" wrapText="1"/>
    </xf>
    <xf numFmtId="0" fontId="1" fillId="2" borderId="0" xfId="0" applyFont="1" applyFill="1" applyAlignment="1">
      <alignment horizontal="center" vertical="center"/>
    </xf>
    <xf numFmtId="0" fontId="7" fillId="2" borderId="0" xfId="0" applyFont="1" applyFill="1" applyAlignment="1">
      <alignment vertical="center" wrapText="1"/>
    </xf>
    <xf numFmtId="0" fontId="42" fillId="2" borderId="0" xfId="1" applyFont="1" applyFill="1" applyBorder="1" applyAlignment="1">
      <alignment horizontal="center" vertical="center" wrapText="1"/>
    </xf>
    <xf numFmtId="0" fontId="12" fillId="4" borderId="22" xfId="0" applyFont="1" applyFill="1" applyBorder="1" applyAlignment="1">
      <alignment horizontal="center" vertical="center"/>
    </xf>
    <xf numFmtId="0" fontId="31" fillId="5" borderId="23" xfId="1" applyFont="1" applyFill="1" applyBorder="1" applyAlignment="1">
      <alignment horizontal="center" vertical="center"/>
    </xf>
    <xf numFmtId="2" fontId="0" fillId="7" borderId="0" xfId="0" applyNumberFormat="1" applyFill="1"/>
    <xf numFmtId="0" fontId="41" fillId="2" borderId="0" xfId="0" applyFont="1" applyFill="1"/>
    <xf numFmtId="0" fontId="41" fillId="7" borderId="0" xfId="0" applyFont="1" applyFill="1"/>
    <xf numFmtId="0" fontId="5" fillId="2" borderId="0" xfId="0" applyFont="1" applyFill="1" applyAlignment="1">
      <alignment vertical="center" wrapText="1"/>
    </xf>
    <xf numFmtId="1" fontId="0" fillId="2" borderId="0" xfId="0" applyNumberFormat="1" applyFill="1"/>
    <xf numFmtId="0" fontId="22" fillId="2" borderId="0" xfId="0" applyFont="1" applyFill="1"/>
    <xf numFmtId="0" fontId="22" fillId="2" borderId="0" xfId="0" applyFont="1" applyFill="1" applyAlignment="1">
      <alignment horizontal="left"/>
    </xf>
    <xf numFmtId="0" fontId="22" fillId="2" borderId="0" xfId="0" applyFont="1" applyFill="1" applyAlignment="1">
      <alignment horizontal="center"/>
    </xf>
    <xf numFmtId="0" fontId="48" fillId="2" borderId="0" xfId="0" applyFont="1" applyFill="1" applyAlignment="1">
      <alignment vertical="center"/>
    </xf>
    <xf numFmtId="0" fontId="45" fillId="2" borderId="0" xfId="0" applyFont="1" applyFill="1" applyAlignment="1">
      <alignment horizontal="center" vertical="center" wrapText="1"/>
    </xf>
    <xf numFmtId="0" fontId="49" fillId="2" borderId="0" xfId="0" applyFont="1" applyFill="1"/>
    <xf numFmtId="1" fontId="17" fillId="2" borderId="0" xfId="0" applyNumberFormat="1" applyFont="1" applyFill="1"/>
    <xf numFmtId="4" fontId="0" fillId="7" borderId="0" xfId="0" applyNumberFormat="1" applyFill="1" applyAlignment="1">
      <alignment horizontal="center" vertical="center"/>
    </xf>
    <xf numFmtId="0" fontId="39" fillId="0" borderId="0" xfId="0" applyFont="1"/>
    <xf numFmtId="0" fontId="0" fillId="5" borderId="0" xfId="0" applyFill="1"/>
    <xf numFmtId="0" fontId="8" fillId="5" borderId="0" xfId="0" applyFont="1" applyFill="1"/>
    <xf numFmtId="0" fontId="17" fillId="5" borderId="0" xfId="0" applyFont="1" applyFill="1"/>
    <xf numFmtId="0" fontId="0" fillId="5" borderId="0" xfId="0" applyFill="1" applyAlignment="1">
      <alignment horizontal="center" vertical="center"/>
    </xf>
    <xf numFmtId="0" fontId="0" fillId="2" borderId="0" xfId="0" applyFill="1" applyAlignment="1">
      <alignment vertical="top" wrapText="1"/>
    </xf>
    <xf numFmtId="0" fontId="6" fillId="2" borderId="0" xfId="0" applyFont="1" applyFill="1" applyAlignment="1">
      <alignment vertical="top" wrapText="1"/>
    </xf>
    <xf numFmtId="0" fontId="22" fillId="7" borderId="0" xfId="0" applyFont="1" applyFill="1"/>
    <xf numFmtId="0" fontId="22" fillId="7" borderId="0" xfId="0" applyFont="1" applyFill="1" applyAlignment="1">
      <alignment horizontal="center" vertical="center"/>
    </xf>
    <xf numFmtId="0" fontId="45" fillId="2" borderId="0" xfId="0" applyFont="1" applyFill="1" applyAlignment="1">
      <alignment horizontal="left" vertical="center"/>
    </xf>
    <xf numFmtId="0" fontId="45" fillId="2" borderId="0" xfId="0" applyFont="1" applyFill="1" applyAlignment="1">
      <alignment horizontal="left" vertical="center" wrapText="1"/>
    </xf>
    <xf numFmtId="0" fontId="30" fillId="3" borderId="18" xfId="1" applyFont="1" applyFill="1" applyBorder="1" applyAlignment="1">
      <alignment horizontal="center" vertical="center"/>
    </xf>
    <xf numFmtId="0" fontId="30" fillId="3" borderId="19" xfId="1" applyFont="1" applyFill="1" applyBorder="1" applyAlignment="1">
      <alignment horizontal="center" vertical="center"/>
    </xf>
    <xf numFmtId="0" fontId="0" fillId="2" borderId="0" xfId="0" applyFill="1" applyAlignment="1">
      <alignment vertical="center"/>
    </xf>
    <xf numFmtId="0" fontId="0" fillId="7" borderId="0" xfId="0" applyFill="1" applyAlignment="1">
      <alignment vertical="center"/>
    </xf>
    <xf numFmtId="0" fontId="14" fillId="3" borderId="18" xfId="1" applyFill="1" applyBorder="1" applyAlignment="1">
      <alignment vertical="center"/>
    </xf>
    <xf numFmtId="3" fontId="0" fillId="7" borderId="0" xfId="0" applyNumberFormat="1" applyFill="1"/>
    <xf numFmtId="9" fontId="17" fillId="5" borderId="0" xfId="0" applyNumberFormat="1" applyFont="1" applyFill="1" applyAlignment="1">
      <alignment horizontal="center"/>
    </xf>
    <xf numFmtId="0" fontId="27" fillId="3" borderId="21" xfId="0" applyFont="1" applyFill="1" applyBorder="1"/>
    <xf numFmtId="0" fontId="8" fillId="3" borderId="18" xfId="0" applyFont="1" applyFill="1" applyBorder="1"/>
    <xf numFmtId="0" fontId="31" fillId="5" borderId="18" xfId="1" applyFont="1" applyFill="1" applyBorder="1" applyAlignment="1">
      <alignment horizontal="center"/>
    </xf>
    <xf numFmtId="0" fontId="0" fillId="3" borderId="18" xfId="0" applyFill="1" applyBorder="1"/>
    <xf numFmtId="0" fontId="3" fillId="7" borderId="26" xfId="0" applyFont="1" applyFill="1" applyBorder="1" applyAlignment="1">
      <alignment horizontal="center" vertical="center" wrapText="1"/>
    </xf>
    <xf numFmtId="0" fontId="3" fillId="7" borderId="26" xfId="0" applyFont="1" applyFill="1" applyBorder="1" applyAlignment="1">
      <alignment horizontal="center" vertical="center"/>
    </xf>
    <xf numFmtId="0" fontId="3" fillId="2" borderId="27"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32"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57" xfId="0" applyFont="1" applyFill="1" applyBorder="1" applyAlignment="1">
      <alignment horizontal="center" vertical="center"/>
    </xf>
    <xf numFmtId="0" fontId="3" fillId="2" borderId="60" xfId="0" applyFont="1" applyFill="1" applyBorder="1" applyAlignment="1">
      <alignment horizontal="center" vertical="center" wrapText="1"/>
    </xf>
    <xf numFmtId="0" fontId="3" fillId="7" borderId="59" xfId="0" applyFont="1" applyFill="1" applyBorder="1" applyAlignment="1">
      <alignment horizontal="center" vertical="center"/>
    </xf>
    <xf numFmtId="0" fontId="3" fillId="7" borderId="61" xfId="0" applyFont="1" applyFill="1" applyBorder="1" applyAlignment="1">
      <alignment horizontal="center" vertical="center"/>
    </xf>
    <xf numFmtId="0" fontId="3" fillId="7" borderId="29" xfId="0" quotePrefix="1" applyFont="1" applyFill="1" applyBorder="1" applyAlignment="1">
      <alignment horizontal="center" vertical="center" wrapText="1"/>
    </xf>
    <xf numFmtId="0" fontId="3" fillId="7" borderId="60" xfId="0" quotePrefix="1" applyFont="1" applyFill="1" applyBorder="1" applyAlignment="1">
      <alignment horizontal="center" vertical="center" wrapText="1"/>
    </xf>
    <xf numFmtId="0" fontId="3" fillId="2" borderId="56" xfId="0" applyFont="1" applyFill="1" applyBorder="1" applyAlignment="1">
      <alignment vertical="center" wrapText="1"/>
    </xf>
    <xf numFmtId="0" fontId="3" fillId="2" borderId="61" xfId="0" applyFont="1" applyFill="1" applyBorder="1" applyAlignment="1">
      <alignment horizontal="left" vertical="center" wrapText="1"/>
    </xf>
    <xf numFmtId="0" fontId="0" fillId="2" borderId="65" xfId="0" applyFill="1" applyBorder="1"/>
    <xf numFmtId="0" fontId="43" fillId="2" borderId="79" xfId="0" applyFont="1" applyFill="1" applyBorder="1" applyAlignment="1">
      <alignment horizontal="center" vertical="center" wrapText="1"/>
    </xf>
    <xf numFmtId="0" fontId="50" fillId="2" borderId="75" xfId="0" applyFont="1" applyFill="1" applyBorder="1" applyAlignment="1">
      <alignment horizontal="left" vertical="center" wrapText="1"/>
    </xf>
    <xf numFmtId="0" fontId="50" fillId="2" borderId="75" xfId="0" applyFont="1" applyFill="1" applyBorder="1" applyAlignment="1">
      <alignment vertical="center" wrapText="1"/>
    </xf>
    <xf numFmtId="0" fontId="50" fillId="2" borderId="77" xfId="0" applyFont="1" applyFill="1" applyBorder="1" applyAlignment="1">
      <alignment vertical="center" wrapText="1"/>
    </xf>
    <xf numFmtId="0" fontId="50" fillId="2" borderId="77" xfId="0" applyFont="1" applyFill="1" applyBorder="1" applyAlignment="1">
      <alignment horizontal="left" vertical="center" wrapText="1"/>
    </xf>
    <xf numFmtId="0" fontId="50" fillId="2" borderId="88" xfId="0" applyFont="1" applyFill="1" applyBorder="1" applyAlignment="1">
      <alignment horizontal="left" vertical="center" wrapText="1"/>
    </xf>
    <xf numFmtId="0" fontId="43" fillId="7" borderId="79" xfId="0" applyFont="1" applyFill="1" applyBorder="1" applyAlignment="1">
      <alignment horizontal="center" vertical="center"/>
    </xf>
    <xf numFmtId="0" fontId="53" fillId="7" borderId="62" xfId="0" applyFont="1" applyFill="1" applyBorder="1" applyAlignment="1">
      <alignment horizontal="center" vertical="center" wrapText="1"/>
    </xf>
    <xf numFmtId="0" fontId="43" fillId="7" borderId="67" xfId="0" applyFont="1" applyFill="1" applyBorder="1" applyAlignment="1">
      <alignment horizontal="center" vertical="center" wrapText="1"/>
    </xf>
    <xf numFmtId="164" fontId="43" fillId="7" borderId="75" xfId="2" applyNumberFormat="1" applyFont="1" applyFill="1" applyBorder="1" applyAlignment="1">
      <alignment horizontal="center" vertical="center" wrapText="1"/>
    </xf>
    <xf numFmtId="0" fontId="45" fillId="7" borderId="83" xfId="0" applyFont="1" applyFill="1" applyBorder="1" applyAlignment="1">
      <alignment horizontal="center" vertical="center"/>
    </xf>
    <xf numFmtId="0" fontId="47" fillId="7" borderId="94" xfId="0" applyFont="1" applyFill="1" applyBorder="1" applyAlignment="1">
      <alignment horizontal="center" vertical="center" wrapText="1"/>
    </xf>
    <xf numFmtId="0" fontId="43" fillId="7" borderId="70" xfId="0" quotePrefix="1" applyFont="1" applyFill="1" applyBorder="1" applyAlignment="1">
      <alignment horizontal="center" vertical="center" wrapText="1"/>
    </xf>
    <xf numFmtId="164" fontId="43" fillId="7" borderId="78" xfId="2" applyNumberFormat="1" applyFont="1" applyFill="1" applyBorder="1" applyAlignment="1">
      <alignment horizontal="center" vertical="center" wrapText="1"/>
    </xf>
    <xf numFmtId="0" fontId="43" fillId="7" borderId="52" xfId="0" applyFont="1" applyFill="1" applyBorder="1" applyAlignment="1">
      <alignment horizontal="center" vertical="center" wrapText="1"/>
    </xf>
    <xf numFmtId="0" fontId="43" fillId="7" borderId="70" xfId="0" applyFont="1" applyFill="1" applyBorder="1" applyAlignment="1">
      <alignment horizontal="center" vertical="center" wrapText="1"/>
    </xf>
    <xf numFmtId="0" fontId="43" fillId="7" borderId="68" xfId="0" applyFont="1" applyFill="1" applyBorder="1" applyAlignment="1">
      <alignment horizontal="center" vertical="center"/>
    </xf>
    <xf numFmtId="165" fontId="43" fillId="7" borderId="75" xfId="2" applyNumberFormat="1" applyFont="1" applyFill="1" applyBorder="1" applyAlignment="1">
      <alignment horizontal="center" vertical="center"/>
    </xf>
    <xf numFmtId="165" fontId="43" fillId="7" borderId="77" xfId="2" applyNumberFormat="1" applyFont="1" applyFill="1" applyBorder="1" applyAlignment="1">
      <alignment horizontal="center" vertical="center"/>
    </xf>
    <xf numFmtId="0" fontId="43" fillId="7" borderId="64" xfId="0" applyFont="1" applyFill="1" applyBorder="1" applyAlignment="1">
      <alignment horizontal="center" vertical="center"/>
    </xf>
    <xf numFmtId="0" fontId="43" fillId="7" borderId="86" xfId="0" applyFont="1" applyFill="1" applyBorder="1" applyAlignment="1">
      <alignment horizontal="center" vertical="center"/>
    </xf>
    <xf numFmtId="165" fontId="43" fillId="7" borderId="88" xfId="2" applyNumberFormat="1" applyFont="1" applyFill="1" applyBorder="1" applyAlignment="1">
      <alignment horizontal="center" vertical="center"/>
    </xf>
    <xf numFmtId="0" fontId="45" fillId="7" borderId="104" xfId="0" applyFont="1" applyFill="1" applyBorder="1" applyAlignment="1">
      <alignment horizontal="center" vertical="center"/>
    </xf>
    <xf numFmtId="0" fontId="43" fillId="7" borderId="64" xfId="0" applyFont="1" applyFill="1" applyBorder="1" applyAlignment="1">
      <alignment horizontal="center" vertical="center" wrapText="1"/>
    </xf>
    <xf numFmtId="0" fontId="45" fillId="7" borderId="80" xfId="0" applyFont="1" applyFill="1" applyBorder="1" applyAlignment="1">
      <alignment horizontal="center" vertical="center"/>
    </xf>
    <xf numFmtId="0" fontId="53" fillId="7" borderId="75" xfId="0" applyFont="1" applyFill="1" applyBorder="1" applyAlignment="1">
      <alignment horizontal="center" vertical="center" wrapText="1"/>
    </xf>
    <xf numFmtId="0" fontId="43" fillId="7" borderId="68" xfId="0" applyFont="1" applyFill="1" applyBorder="1" applyAlignment="1">
      <alignment horizontal="center" vertical="center" wrapText="1"/>
    </xf>
    <xf numFmtId="165" fontId="43" fillId="7" borderId="67" xfId="2" applyNumberFormat="1" applyFont="1" applyFill="1" applyBorder="1" applyAlignment="1">
      <alignment horizontal="center" vertical="center" wrapText="1"/>
    </xf>
    <xf numFmtId="0" fontId="45" fillId="7" borderId="102" xfId="0" applyFont="1" applyFill="1" applyBorder="1" applyAlignment="1">
      <alignment horizontal="center" vertical="center"/>
    </xf>
    <xf numFmtId="0" fontId="47" fillId="7" borderId="75" xfId="0" applyFont="1" applyFill="1" applyBorder="1" applyAlignment="1">
      <alignment horizontal="center" vertical="center" wrapText="1"/>
    </xf>
    <xf numFmtId="165" fontId="43" fillId="7" borderId="65" xfId="2" applyNumberFormat="1" applyFont="1" applyFill="1" applyBorder="1" applyAlignment="1">
      <alignment horizontal="center" vertical="center" wrapText="1"/>
    </xf>
    <xf numFmtId="165" fontId="43" fillId="7" borderId="66" xfId="2" applyNumberFormat="1" applyFont="1" applyFill="1" applyBorder="1" applyAlignment="1">
      <alignment horizontal="center" vertical="center" wrapText="1"/>
    </xf>
    <xf numFmtId="0" fontId="45" fillId="7" borderId="84" xfId="0" applyFont="1" applyFill="1" applyBorder="1" applyAlignment="1">
      <alignment horizontal="center" vertical="center"/>
    </xf>
    <xf numFmtId="0" fontId="53" fillId="7" borderId="78" xfId="0" applyFont="1" applyFill="1" applyBorder="1" applyAlignment="1">
      <alignment horizontal="center" vertical="center" wrapText="1"/>
    </xf>
    <xf numFmtId="165" fontId="43" fillId="7" borderId="69" xfId="2" applyNumberFormat="1" applyFont="1" applyFill="1" applyBorder="1" applyAlignment="1">
      <alignment horizontal="center" vertical="center" wrapText="1"/>
    </xf>
    <xf numFmtId="0" fontId="47" fillId="7" borderId="77" xfId="0" applyFont="1" applyFill="1" applyBorder="1" applyAlignment="1">
      <alignment horizontal="center" vertical="center" wrapText="1"/>
    </xf>
    <xf numFmtId="0" fontId="45" fillId="7" borderId="81" xfId="0" applyFont="1" applyFill="1" applyBorder="1" applyAlignment="1">
      <alignment horizontal="center" vertical="center"/>
    </xf>
    <xf numFmtId="0" fontId="53" fillId="7" borderId="93" xfId="0" applyFont="1" applyFill="1" applyBorder="1" applyAlignment="1">
      <alignment horizontal="center" vertical="center" wrapText="1"/>
    </xf>
    <xf numFmtId="0" fontId="43" fillId="7" borderId="73" xfId="0" applyFont="1" applyFill="1" applyBorder="1" applyAlignment="1">
      <alignment horizontal="center" vertical="center" wrapText="1"/>
    </xf>
    <xf numFmtId="165" fontId="43" fillId="7" borderId="72" xfId="2" applyNumberFormat="1" applyFont="1" applyFill="1" applyBorder="1" applyAlignment="1">
      <alignment horizontal="center" vertical="center" wrapText="1"/>
    </xf>
    <xf numFmtId="0" fontId="45" fillId="7" borderId="79" xfId="0" applyFont="1" applyFill="1" applyBorder="1" applyAlignment="1">
      <alignment horizontal="center" vertical="center"/>
    </xf>
    <xf numFmtId="0" fontId="47" fillId="7" borderId="101" xfId="0" applyFont="1" applyFill="1" applyBorder="1" applyAlignment="1">
      <alignment horizontal="center" vertical="center" wrapText="1"/>
    </xf>
    <xf numFmtId="0" fontId="45" fillId="7" borderId="92" xfId="0" applyFont="1" applyFill="1" applyBorder="1" applyAlignment="1">
      <alignment horizontal="center" vertical="center"/>
    </xf>
    <xf numFmtId="0" fontId="43" fillId="7" borderId="71" xfId="0" applyFont="1" applyFill="1" applyBorder="1" applyAlignment="1">
      <alignment horizontal="center" vertical="center" wrapText="1"/>
    </xf>
    <xf numFmtId="165" fontId="43" fillId="7" borderId="73" xfId="2" applyNumberFormat="1" applyFont="1" applyFill="1" applyBorder="1" applyAlignment="1">
      <alignment horizontal="center" vertical="center" wrapText="1"/>
    </xf>
    <xf numFmtId="0" fontId="43" fillId="7" borderId="74" xfId="0" applyFont="1" applyFill="1" applyBorder="1" applyAlignment="1">
      <alignment horizontal="center" vertical="center" wrapText="1"/>
    </xf>
    <xf numFmtId="165" fontId="43" fillId="7" borderId="70" xfId="2" applyNumberFormat="1" applyFont="1" applyFill="1" applyBorder="1" applyAlignment="1">
      <alignment horizontal="center" vertical="center" wrapText="1"/>
    </xf>
    <xf numFmtId="0" fontId="45" fillId="7" borderId="82" xfId="0" applyFont="1" applyFill="1" applyBorder="1" applyAlignment="1">
      <alignment horizontal="center" vertical="center"/>
    </xf>
    <xf numFmtId="0" fontId="53" fillId="7" borderId="76" xfId="0" applyFont="1" applyFill="1" applyBorder="1" applyAlignment="1">
      <alignment horizontal="center" vertical="center" wrapText="1"/>
    </xf>
    <xf numFmtId="0" fontId="53" fillId="7" borderId="101" xfId="0" applyFont="1" applyFill="1" applyBorder="1" applyAlignment="1">
      <alignment horizontal="center" vertical="center" wrapText="1"/>
    </xf>
    <xf numFmtId="0" fontId="47" fillId="7" borderId="62" xfId="0" applyFont="1" applyFill="1" applyBorder="1" applyAlignment="1">
      <alignment horizontal="center" vertical="center" wrapText="1"/>
    </xf>
    <xf numFmtId="0" fontId="45" fillId="7" borderId="85" xfId="0" applyFont="1" applyFill="1" applyBorder="1" applyAlignment="1">
      <alignment horizontal="center" vertical="center"/>
    </xf>
    <xf numFmtId="0" fontId="3" fillId="2" borderId="112" xfId="0" applyFont="1" applyFill="1" applyBorder="1" applyAlignment="1">
      <alignment horizontal="center" vertical="center" wrapText="1"/>
    </xf>
    <xf numFmtId="0" fontId="3" fillId="2" borderId="107" xfId="0" applyFont="1" applyFill="1" applyBorder="1" applyAlignment="1">
      <alignment horizontal="center" vertical="center" wrapText="1"/>
    </xf>
    <xf numFmtId="0" fontId="3" fillId="2" borderId="110" xfId="0" applyFont="1" applyFill="1" applyBorder="1" applyAlignment="1">
      <alignment horizontal="center" vertical="center" wrapText="1"/>
    </xf>
    <xf numFmtId="0" fontId="0" fillId="2" borderId="120" xfId="0" applyFill="1" applyBorder="1"/>
    <xf numFmtId="0" fontId="3" fillId="7" borderId="131" xfId="0" applyFont="1" applyFill="1" applyBorder="1" applyAlignment="1">
      <alignment horizontal="center" vertical="center"/>
    </xf>
    <xf numFmtId="0" fontId="0" fillId="2" borderId="123" xfId="0" applyFill="1" applyBorder="1"/>
    <xf numFmtId="0" fontId="22" fillId="2" borderId="123" xfId="0" applyFont="1" applyFill="1" applyBorder="1"/>
    <xf numFmtId="0" fontId="6" fillId="7" borderId="135" xfId="0" applyFont="1" applyFill="1" applyBorder="1" applyAlignment="1">
      <alignment horizontal="center" vertical="center" wrapText="1"/>
    </xf>
    <xf numFmtId="0" fontId="22" fillId="7" borderId="144" xfId="0" applyFont="1" applyFill="1" applyBorder="1"/>
    <xf numFmtId="0" fontId="43" fillId="7" borderId="147" xfId="3" applyFont="1" applyFill="1" applyBorder="1" applyAlignment="1">
      <alignment vertical="center" wrapText="1"/>
    </xf>
    <xf numFmtId="0" fontId="45" fillId="2" borderId="107" xfId="0" applyFont="1" applyFill="1" applyBorder="1" applyAlignment="1">
      <alignment horizontal="left" vertical="center" wrapText="1"/>
    </xf>
    <xf numFmtId="0" fontId="23" fillId="2" borderId="107" xfId="0" applyFont="1" applyFill="1" applyBorder="1" applyAlignment="1">
      <alignment vertical="center"/>
    </xf>
    <xf numFmtId="0" fontId="22" fillId="2" borderId="120" xfId="0" applyFont="1" applyFill="1" applyBorder="1"/>
    <xf numFmtId="0" fontId="45" fillId="2" borderId="132" xfId="0" applyFont="1" applyFill="1" applyBorder="1" applyAlignment="1">
      <alignment horizontal="center" vertical="center" wrapText="1"/>
    </xf>
    <xf numFmtId="0" fontId="23" fillId="2" borderId="133" xfId="0" applyFont="1" applyFill="1" applyBorder="1" applyAlignment="1">
      <alignment vertical="center"/>
    </xf>
    <xf numFmtId="0" fontId="45" fillId="2" borderId="115" xfId="0" applyFont="1" applyFill="1" applyBorder="1" applyAlignment="1">
      <alignment vertical="center" wrapText="1"/>
    </xf>
    <xf numFmtId="0" fontId="45" fillId="2" borderId="115" xfId="0" applyFont="1" applyFill="1" applyBorder="1" applyAlignment="1">
      <alignment horizontal="left" vertical="center" wrapText="1"/>
    </xf>
    <xf numFmtId="0" fontId="45" fillId="2" borderId="157" xfId="0" applyFont="1" applyFill="1" applyBorder="1" applyAlignment="1">
      <alignment horizontal="left" vertical="center" wrapText="1"/>
    </xf>
    <xf numFmtId="0" fontId="45" fillId="7" borderId="148" xfId="0" applyFont="1" applyFill="1" applyBorder="1" applyAlignment="1">
      <alignment horizontal="center" vertical="center" wrapText="1"/>
    </xf>
    <xf numFmtId="0" fontId="45" fillId="7" borderId="159" xfId="0" applyFont="1" applyFill="1" applyBorder="1" applyAlignment="1">
      <alignment horizontal="center" vertical="center" wrapText="1"/>
    </xf>
    <xf numFmtId="0" fontId="45" fillId="7" borderId="161" xfId="0" applyFont="1" applyFill="1" applyBorder="1" applyAlignment="1">
      <alignment horizontal="center" vertical="center" wrapText="1"/>
    </xf>
    <xf numFmtId="0" fontId="3" fillId="0" borderId="107" xfId="0" applyFont="1" applyBorder="1" applyAlignment="1">
      <alignment horizontal="center" vertical="center" wrapText="1"/>
    </xf>
    <xf numFmtId="0" fontId="3" fillId="7" borderId="133" xfId="0" applyFont="1" applyFill="1" applyBorder="1" applyAlignment="1">
      <alignment horizontal="center" vertical="center" wrapText="1"/>
    </xf>
    <xf numFmtId="0" fontId="3" fillId="0" borderId="127" xfId="0" applyFont="1" applyBorder="1" applyAlignment="1">
      <alignment vertical="center" wrapText="1"/>
    </xf>
    <xf numFmtId="0" fontId="3" fillId="0" borderId="134" xfId="0" applyFont="1" applyBorder="1" applyAlignment="1">
      <alignment vertical="center" wrapText="1"/>
    </xf>
    <xf numFmtId="0" fontId="3" fillId="2" borderId="132" xfId="0" applyFont="1" applyFill="1" applyBorder="1" applyAlignment="1">
      <alignment horizontal="center" vertical="center" wrapText="1"/>
    </xf>
    <xf numFmtId="0" fontId="45" fillId="2" borderId="148" xfId="0" applyFont="1" applyFill="1" applyBorder="1" applyAlignment="1">
      <alignment horizontal="center" vertical="center" wrapText="1"/>
    </xf>
    <xf numFmtId="0" fontId="45" fillId="2" borderId="159" xfId="0" applyFont="1" applyFill="1" applyBorder="1" applyAlignment="1">
      <alignment horizontal="center" vertical="center" wrapText="1"/>
    </xf>
    <xf numFmtId="0" fontId="6" fillId="2" borderId="148" xfId="0" applyFont="1" applyFill="1" applyBorder="1" applyAlignment="1">
      <alignment horizontal="center" vertical="center"/>
    </xf>
    <xf numFmtId="0" fontId="6" fillId="2" borderId="159" xfId="0" applyFont="1" applyFill="1" applyBorder="1" applyAlignment="1">
      <alignment horizontal="center" vertical="center"/>
    </xf>
    <xf numFmtId="0" fontId="6" fillId="2" borderId="117" xfId="0" applyFont="1" applyFill="1" applyBorder="1" applyAlignment="1">
      <alignment horizontal="left" vertical="center" wrapText="1"/>
    </xf>
    <xf numFmtId="0" fontId="6" fillId="2" borderId="115" xfId="0" applyFont="1" applyFill="1" applyBorder="1" applyAlignment="1">
      <alignment horizontal="left" vertical="center" wrapText="1"/>
    </xf>
    <xf numFmtId="0" fontId="6" fillId="2" borderId="157" xfId="0" applyFont="1" applyFill="1" applyBorder="1" applyAlignment="1">
      <alignment horizontal="left" vertical="center" wrapText="1"/>
    </xf>
    <xf numFmtId="0" fontId="6" fillId="7" borderId="161" xfId="0" applyFont="1" applyFill="1" applyBorder="1" applyAlignment="1">
      <alignment horizontal="center" vertical="center"/>
    </xf>
    <xf numFmtId="164" fontId="6" fillId="7" borderId="114" xfId="0" applyNumberFormat="1" applyFont="1" applyFill="1" applyBorder="1" applyAlignment="1">
      <alignment horizontal="center" vertical="center"/>
    </xf>
    <xf numFmtId="0" fontId="3" fillId="7" borderId="127" xfId="0" applyFont="1" applyFill="1" applyBorder="1" applyAlignment="1">
      <alignment horizontal="center" vertical="center"/>
    </xf>
    <xf numFmtId="0" fontId="6" fillId="7" borderId="148" xfId="0" applyFont="1" applyFill="1" applyBorder="1" applyAlignment="1">
      <alignment horizontal="center" vertical="center"/>
    </xf>
    <xf numFmtId="164" fontId="6" fillId="7" borderId="107" xfId="0" applyNumberFormat="1" applyFont="1" applyFill="1" applyBorder="1" applyAlignment="1">
      <alignment horizontal="center" vertical="center"/>
    </xf>
    <xf numFmtId="0" fontId="3" fillId="7" borderId="134" xfId="0" applyFont="1" applyFill="1" applyBorder="1" applyAlignment="1">
      <alignment horizontal="center" vertical="center"/>
    </xf>
    <xf numFmtId="0" fontId="6" fillId="7" borderId="159" xfId="0" applyFont="1" applyFill="1" applyBorder="1" applyAlignment="1">
      <alignment horizontal="center" vertical="center"/>
    </xf>
    <xf numFmtId="164" fontId="6" fillId="7" borderId="133" xfId="0" applyNumberFormat="1" applyFont="1" applyFill="1" applyBorder="1" applyAlignment="1">
      <alignment horizontal="center" vertical="center"/>
    </xf>
    <xf numFmtId="0" fontId="3" fillId="7" borderId="155" xfId="0" applyFont="1" applyFill="1" applyBorder="1" applyAlignment="1">
      <alignment horizontal="center" vertical="center"/>
    </xf>
    <xf numFmtId="0" fontId="3" fillId="2" borderId="148" xfId="0" applyFont="1" applyFill="1" applyBorder="1" applyAlignment="1">
      <alignment horizontal="center" vertical="center" wrapText="1"/>
    </xf>
    <xf numFmtId="0" fontId="3" fillId="2" borderId="160" xfId="0" applyFont="1" applyFill="1" applyBorder="1" applyAlignment="1">
      <alignment horizontal="center" vertical="center" wrapText="1"/>
    </xf>
    <xf numFmtId="0" fontId="45" fillId="0" borderId="134" xfId="0" applyFont="1" applyBorder="1" applyAlignment="1">
      <alignment vertical="center" wrapText="1"/>
    </xf>
    <xf numFmtId="0" fontId="60" fillId="7" borderId="148" xfId="0" applyFont="1" applyFill="1" applyBorder="1" applyAlignment="1">
      <alignment horizontal="center" vertical="center" wrapText="1"/>
    </xf>
    <xf numFmtId="0" fontId="45" fillId="2" borderId="107" xfId="0" applyFont="1" applyFill="1" applyBorder="1" applyAlignment="1">
      <alignment vertical="center"/>
    </xf>
    <xf numFmtId="0" fontId="45" fillId="2" borderId="133" xfId="0" applyFont="1" applyFill="1" applyBorder="1" applyAlignment="1">
      <alignment vertical="center"/>
    </xf>
    <xf numFmtId="0" fontId="3" fillId="0" borderId="148" xfId="0" applyFont="1" applyBorder="1" applyAlignment="1">
      <alignment horizontal="center" vertical="center" wrapText="1"/>
    </xf>
    <xf numFmtId="0" fontId="3" fillId="0" borderId="159" xfId="0" applyFont="1" applyBorder="1" applyAlignment="1">
      <alignment horizontal="center" vertical="center" wrapText="1"/>
    </xf>
    <xf numFmtId="0" fontId="3" fillId="0" borderId="161" xfId="0" applyFont="1" applyBorder="1" applyAlignment="1">
      <alignment horizontal="center" vertical="center" wrapText="1"/>
    </xf>
    <xf numFmtId="0" fontId="3" fillId="7" borderId="171" xfId="0" applyFont="1" applyFill="1" applyBorder="1" applyAlignment="1">
      <alignment horizontal="center" vertical="center" wrapText="1"/>
    </xf>
    <xf numFmtId="0" fontId="3" fillId="7" borderId="170" xfId="0" applyFont="1" applyFill="1" applyBorder="1" applyAlignment="1">
      <alignment horizontal="center" vertical="center" wrapText="1"/>
    </xf>
    <xf numFmtId="0" fontId="3" fillId="7" borderId="173" xfId="0" applyFont="1" applyFill="1" applyBorder="1" applyAlignment="1">
      <alignment horizontal="center" vertical="center" wrapText="1"/>
    </xf>
    <xf numFmtId="0" fontId="3" fillId="0" borderId="117" xfId="0" applyFont="1" applyBorder="1" applyAlignment="1">
      <alignment vertical="center" wrapText="1"/>
    </xf>
    <xf numFmtId="0" fontId="3" fillId="0" borderId="115" xfId="0" applyFont="1" applyBorder="1" applyAlignment="1">
      <alignment vertical="center" wrapText="1"/>
    </xf>
    <xf numFmtId="0" fontId="3" fillId="0" borderId="157" xfId="0" applyFont="1" applyBorder="1" applyAlignment="1">
      <alignment vertical="center" wrapText="1"/>
    </xf>
    <xf numFmtId="0" fontId="3" fillId="7" borderId="161" xfId="0" applyFont="1" applyFill="1" applyBorder="1" applyAlignment="1">
      <alignment horizontal="center" vertical="center" wrapText="1"/>
    </xf>
    <xf numFmtId="3" fontId="3" fillId="7" borderId="148" xfId="0" applyNumberFormat="1" applyFont="1" applyFill="1" applyBorder="1" applyAlignment="1">
      <alignment horizontal="center" vertical="center" wrapText="1"/>
    </xf>
    <xf numFmtId="0" fontId="3" fillId="2" borderId="107" xfId="0" applyFont="1" applyFill="1" applyBorder="1" applyAlignment="1">
      <alignment vertical="center" wrapText="1"/>
    </xf>
    <xf numFmtId="0" fontId="3" fillId="2" borderId="159" xfId="0" applyFont="1" applyFill="1" applyBorder="1" applyAlignment="1">
      <alignment horizontal="center" vertical="center" wrapText="1"/>
    </xf>
    <xf numFmtId="0" fontId="3" fillId="2" borderId="115" xfId="0" applyFont="1" applyFill="1" applyBorder="1" applyAlignment="1">
      <alignment vertical="center" wrapText="1"/>
    </xf>
    <xf numFmtId="3" fontId="45" fillId="2" borderId="129" xfId="0" applyNumberFormat="1" applyFont="1" applyFill="1" applyBorder="1" applyAlignment="1">
      <alignment horizontal="center" vertical="center" wrapText="1"/>
    </xf>
    <xf numFmtId="0" fontId="45" fillId="0" borderId="148" xfId="0" applyFont="1" applyBorder="1" applyAlignment="1">
      <alignment horizontal="center" vertical="center" wrapText="1"/>
    </xf>
    <xf numFmtId="0" fontId="45" fillId="0" borderId="159" xfId="0" applyFont="1" applyBorder="1" applyAlignment="1">
      <alignment horizontal="center" vertical="center" wrapText="1"/>
    </xf>
    <xf numFmtId="0" fontId="50" fillId="0" borderId="115" xfId="0" applyFont="1" applyBorder="1" applyAlignment="1">
      <alignment horizontal="left" vertical="center" wrapText="1"/>
    </xf>
    <xf numFmtId="0" fontId="50" fillId="0" borderId="157" xfId="0" applyFont="1" applyBorder="1" applyAlignment="1">
      <alignment horizontal="left" vertical="center" wrapText="1"/>
    </xf>
    <xf numFmtId="3" fontId="3" fillId="2" borderId="129" xfId="0" applyNumberFormat="1" applyFont="1" applyFill="1" applyBorder="1" applyAlignment="1">
      <alignment horizontal="center" vertical="center" wrapText="1"/>
    </xf>
    <xf numFmtId="3" fontId="3" fillId="2" borderId="162" xfId="0" applyNumberFormat="1" applyFont="1" applyFill="1" applyBorder="1" applyAlignment="1">
      <alignment horizontal="center" vertical="center" wrapText="1"/>
    </xf>
    <xf numFmtId="0" fontId="23" fillId="2" borderId="107" xfId="0" applyFont="1" applyFill="1" applyBorder="1" applyAlignment="1">
      <alignment vertical="center" wrapText="1"/>
    </xf>
    <xf numFmtId="0" fontId="23" fillId="2" borderId="107" xfId="0" applyFont="1" applyFill="1" applyBorder="1" applyAlignment="1">
      <alignment horizontal="center" vertical="center"/>
    </xf>
    <xf numFmtId="0" fontId="3" fillId="0" borderId="156" xfId="0" applyFont="1" applyBorder="1" applyAlignment="1">
      <alignment vertical="center" wrapText="1"/>
    </xf>
    <xf numFmtId="0" fontId="3" fillId="2" borderId="134" xfId="0" applyFont="1" applyFill="1" applyBorder="1" applyAlignment="1">
      <alignment vertical="center" wrapText="1"/>
    </xf>
    <xf numFmtId="0" fontId="3" fillId="2" borderId="155" xfId="0" applyFont="1" applyFill="1" applyBorder="1" applyAlignment="1">
      <alignment vertical="center" wrapText="1"/>
    </xf>
    <xf numFmtId="3" fontId="45" fillId="2" borderId="125" xfId="0" applyNumberFormat="1" applyFont="1" applyFill="1" applyBorder="1" applyAlignment="1">
      <alignment horizontal="center" vertical="center" wrapText="1"/>
    </xf>
    <xf numFmtId="0" fontId="7" fillId="5" borderId="107" xfId="0" applyFont="1" applyFill="1" applyBorder="1" applyAlignment="1">
      <alignment horizontal="center" vertical="center" wrapText="1"/>
    </xf>
    <xf numFmtId="0" fontId="7" fillId="5" borderId="107" xfId="0" applyFont="1" applyFill="1" applyBorder="1" applyAlignment="1">
      <alignment vertical="center" wrapText="1"/>
    </xf>
    <xf numFmtId="0" fontId="7" fillId="2" borderId="107" xfId="0" applyFont="1" applyFill="1" applyBorder="1" applyAlignment="1">
      <alignment vertical="center" wrapText="1"/>
    </xf>
    <xf numFmtId="0" fontId="3" fillId="5" borderId="107" xfId="0" applyFont="1" applyFill="1" applyBorder="1" applyAlignment="1">
      <alignment horizontal="center" vertical="center" wrapText="1"/>
    </xf>
    <xf numFmtId="0" fontId="7" fillId="5" borderId="148" xfId="0" applyFont="1" applyFill="1" applyBorder="1" applyAlignment="1">
      <alignment horizontal="center" vertical="center" wrapText="1"/>
    </xf>
    <xf numFmtId="0" fontId="3" fillId="5" borderId="148" xfId="0" applyFont="1" applyFill="1" applyBorder="1" applyAlignment="1">
      <alignment horizontal="center" vertical="center" wrapText="1"/>
    </xf>
    <xf numFmtId="0" fontId="7" fillId="5" borderId="161" xfId="0" applyFont="1" applyFill="1" applyBorder="1" applyAlignment="1">
      <alignment horizontal="center" vertical="center" wrapText="1"/>
    </xf>
    <xf numFmtId="0" fontId="7" fillId="5" borderId="114" xfId="0" applyFont="1" applyFill="1" applyBorder="1" applyAlignment="1">
      <alignment horizontal="left" vertical="center" wrapText="1"/>
    </xf>
    <xf numFmtId="0" fontId="7" fillId="5" borderId="114" xfId="0" applyFont="1" applyFill="1" applyBorder="1" applyAlignment="1">
      <alignment horizontal="center" vertical="center" wrapText="1"/>
    </xf>
    <xf numFmtId="0" fontId="7" fillId="7" borderId="171" xfId="0" applyFont="1" applyFill="1" applyBorder="1" applyAlignment="1">
      <alignment horizontal="center" vertical="center" wrapText="1"/>
    </xf>
    <xf numFmtId="0" fontId="7" fillId="7" borderId="172" xfId="0" applyFont="1" applyFill="1" applyBorder="1" applyAlignment="1">
      <alignment horizontal="center" vertical="center" wrapText="1"/>
    </xf>
    <xf numFmtId="0" fontId="7" fillId="7" borderId="170" xfId="0" applyFont="1" applyFill="1" applyBorder="1" applyAlignment="1">
      <alignment horizontal="center" vertical="center" wrapText="1"/>
    </xf>
    <xf numFmtId="0" fontId="3" fillId="7" borderId="55" xfId="0" applyFont="1" applyFill="1" applyBorder="1" applyAlignment="1">
      <alignment horizontal="center" vertical="center"/>
    </xf>
    <xf numFmtId="0" fontId="3" fillId="7" borderId="56" xfId="0" applyFont="1" applyFill="1" applyBorder="1" applyAlignment="1">
      <alignment horizontal="center" vertical="center"/>
    </xf>
    <xf numFmtId="0" fontId="21" fillId="2" borderId="0" xfId="0" applyFont="1" applyFill="1" applyAlignment="1">
      <alignment horizontal="center" vertical="center" wrapText="1"/>
    </xf>
    <xf numFmtId="0" fontId="0" fillId="2" borderId="0" xfId="0" applyFill="1" applyAlignment="1">
      <alignment horizontal="left" vertical="top" wrapText="1"/>
    </xf>
    <xf numFmtId="0" fontId="3" fillId="7" borderId="34"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3" fillId="2" borderId="54" xfId="0" applyFont="1" applyFill="1" applyBorder="1" applyAlignment="1">
      <alignment vertical="center" wrapText="1"/>
    </xf>
    <xf numFmtId="0" fontId="3" fillId="2" borderId="55" xfId="0" applyFont="1" applyFill="1" applyBorder="1" applyAlignment="1">
      <alignment vertical="center" wrapText="1"/>
    </xf>
    <xf numFmtId="0" fontId="3" fillId="2" borderId="29"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33" xfId="0" applyFont="1" applyFill="1" applyBorder="1" applyAlignment="1">
      <alignment horizontal="center" vertical="center"/>
    </xf>
    <xf numFmtId="0" fontId="3" fillId="7" borderId="32" xfId="0" applyFont="1" applyFill="1" applyBorder="1" applyAlignment="1">
      <alignment horizontal="center" vertical="center"/>
    </xf>
    <xf numFmtId="0" fontId="3" fillId="7" borderId="0" xfId="0" applyFont="1" applyFill="1" applyAlignment="1">
      <alignment horizontal="center" vertical="center" wrapText="1"/>
    </xf>
    <xf numFmtId="0" fontId="3" fillId="7" borderId="0" xfId="0" applyFont="1" applyFill="1" applyAlignment="1">
      <alignment horizontal="center" vertical="center"/>
    </xf>
    <xf numFmtId="0" fontId="3" fillId="7" borderId="54" xfId="0" applyFont="1" applyFill="1" applyBorder="1" applyAlignment="1">
      <alignment horizontal="center" vertical="center"/>
    </xf>
    <xf numFmtId="0" fontId="3" fillId="7" borderId="111" xfId="0" applyFont="1" applyFill="1" applyBorder="1" applyAlignment="1">
      <alignment horizontal="center" vertical="center" wrapText="1"/>
    </xf>
    <xf numFmtId="3" fontId="43" fillId="2" borderId="181" xfId="2" applyNumberFormat="1" applyFont="1" applyFill="1" applyBorder="1" applyAlignment="1">
      <alignment horizontal="center" vertical="center" wrapText="1"/>
    </xf>
    <xf numFmtId="3" fontId="43" fillId="2" borderId="182" xfId="0" applyNumberFormat="1" applyFont="1" applyFill="1" applyBorder="1" applyAlignment="1">
      <alignment horizontal="center" vertical="center" wrapText="1"/>
    </xf>
    <xf numFmtId="3" fontId="43" fillId="2" borderId="187" xfId="2" applyNumberFormat="1" applyFont="1" applyFill="1" applyBorder="1" applyAlignment="1">
      <alignment horizontal="center" vertical="center" wrapText="1"/>
    </xf>
    <xf numFmtId="3" fontId="43" fillId="2" borderId="188" xfId="2" applyNumberFormat="1" applyFont="1" applyFill="1" applyBorder="1" applyAlignment="1">
      <alignment horizontal="center" vertical="center" wrapText="1"/>
    </xf>
    <xf numFmtId="3" fontId="43" fillId="2" borderId="188" xfId="0" quotePrefix="1" applyNumberFormat="1" applyFont="1" applyFill="1" applyBorder="1" applyAlignment="1">
      <alignment horizontal="center" vertical="center" wrapText="1"/>
    </xf>
    <xf numFmtId="3" fontId="43" fillId="2" borderId="188" xfId="0" applyNumberFormat="1" applyFont="1" applyFill="1" applyBorder="1" applyAlignment="1">
      <alignment horizontal="center" vertical="center" wrapText="1"/>
    </xf>
    <xf numFmtId="0" fontId="0" fillId="2" borderId="52" xfId="0" applyFill="1" applyBorder="1" applyAlignment="1">
      <alignment vertical="center"/>
    </xf>
    <xf numFmtId="0" fontId="0" fillId="2" borderId="62" xfId="0" applyFill="1" applyBorder="1" applyAlignment="1">
      <alignment vertical="center"/>
    </xf>
    <xf numFmtId="0" fontId="3" fillId="7" borderId="109" xfId="0" applyFont="1" applyFill="1" applyBorder="1" applyAlignment="1">
      <alignment horizontal="center" vertical="center" wrapText="1"/>
    </xf>
    <xf numFmtId="0" fontId="45" fillId="2" borderId="110" xfId="0" applyFont="1" applyFill="1" applyBorder="1" applyAlignment="1">
      <alignment horizontal="center" vertical="center" wrapText="1"/>
    </xf>
    <xf numFmtId="0" fontId="43" fillId="2" borderId="92" xfId="0" applyFont="1" applyFill="1" applyBorder="1" applyAlignment="1">
      <alignment horizontal="center" vertical="center" wrapText="1"/>
    </xf>
    <xf numFmtId="0" fontId="50" fillId="2" borderId="0" xfId="0" applyFont="1" applyFill="1" applyAlignment="1">
      <alignment horizontal="left" vertical="center" wrapText="1"/>
    </xf>
    <xf numFmtId="0" fontId="53" fillId="7" borderId="95" xfId="0" applyFont="1" applyFill="1" applyBorder="1" applyAlignment="1">
      <alignment horizontal="center" vertical="center" wrapText="1"/>
    </xf>
    <xf numFmtId="0" fontId="53" fillId="7" borderId="77" xfId="0" applyFont="1" applyFill="1" applyBorder="1" applyAlignment="1">
      <alignment horizontal="center" vertical="center" wrapText="1"/>
    </xf>
    <xf numFmtId="0" fontId="50" fillId="2" borderId="115" xfId="0" applyFont="1" applyFill="1" applyBorder="1" applyAlignment="1">
      <alignment horizontal="left" vertical="center"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0" fontId="3" fillId="7" borderId="148" xfId="0" applyFont="1" applyFill="1" applyBorder="1" applyAlignment="1">
      <alignment horizontal="center" vertical="center" wrapText="1"/>
    </xf>
    <xf numFmtId="0" fontId="3" fillId="7" borderId="159" xfId="0" applyFont="1" applyFill="1" applyBorder="1" applyAlignment="1">
      <alignment horizontal="center" vertical="center" wrapText="1"/>
    </xf>
    <xf numFmtId="0" fontId="0" fillId="7" borderId="0" xfId="0" applyFill="1" applyAlignment="1">
      <alignment horizontal="left"/>
    </xf>
    <xf numFmtId="0" fontId="6" fillId="2" borderId="161" xfId="0" applyFont="1" applyFill="1" applyBorder="1" applyAlignment="1">
      <alignment horizontal="center" vertical="center"/>
    </xf>
    <xf numFmtId="0" fontId="45" fillId="7" borderId="115" xfId="0" applyFont="1" applyFill="1" applyBorder="1" applyAlignment="1">
      <alignment horizontal="center" vertical="center" wrapText="1"/>
    </xf>
    <xf numFmtId="0" fontId="23" fillId="2" borderId="107" xfId="0" applyFont="1" applyFill="1" applyBorder="1" applyAlignment="1">
      <alignment horizontal="center" vertical="center" wrapText="1"/>
    </xf>
    <xf numFmtId="0" fontId="43" fillId="0" borderId="129" xfId="4" applyFont="1" applyBorder="1" applyAlignment="1">
      <alignment vertical="center" wrapText="1"/>
    </xf>
    <xf numFmtId="0" fontId="43" fillId="7" borderId="52" xfId="0" quotePrefix="1" applyFont="1" applyFill="1" applyBorder="1" applyAlignment="1">
      <alignment horizontal="center" vertical="center" wrapText="1"/>
    </xf>
    <xf numFmtId="164" fontId="43" fillId="7" borderId="88" xfId="0" applyNumberFormat="1" applyFont="1" applyFill="1" applyBorder="1" applyAlignment="1">
      <alignment horizontal="center" vertical="center" wrapText="1"/>
    </xf>
    <xf numFmtId="3" fontId="43" fillId="2" borderId="189" xfId="0" applyNumberFormat="1" applyFont="1" applyFill="1" applyBorder="1" applyAlignment="1">
      <alignment horizontal="center" vertical="center"/>
    </xf>
    <xf numFmtId="0" fontId="43" fillId="7" borderId="0" xfId="0" applyFont="1" applyFill="1" applyAlignment="1">
      <alignment horizontal="center" vertical="center" wrapText="1"/>
    </xf>
    <xf numFmtId="165" fontId="43" fillId="7" borderId="0" xfId="2" applyNumberFormat="1" applyFont="1" applyFill="1" applyAlignment="1">
      <alignment horizontal="center" vertical="center" wrapText="1"/>
    </xf>
    <xf numFmtId="0" fontId="47" fillId="7" borderId="205" xfId="0" applyFont="1" applyFill="1" applyBorder="1" applyAlignment="1">
      <alignment horizontal="center" vertical="center" wrapText="1"/>
    </xf>
    <xf numFmtId="0" fontId="43" fillId="7" borderId="103" xfId="0" applyFont="1" applyFill="1" applyBorder="1" applyAlignment="1">
      <alignment horizontal="center" vertical="center" wrapText="1"/>
    </xf>
    <xf numFmtId="165" fontId="43" fillId="7" borderId="206" xfId="2" applyNumberFormat="1" applyFont="1" applyFill="1" applyBorder="1" applyAlignment="1">
      <alignment horizontal="center" vertical="center" wrapText="1"/>
    </xf>
    <xf numFmtId="0" fontId="50" fillId="0" borderId="0" xfId="0" applyFont="1" applyAlignment="1">
      <alignment horizontal="left" vertical="center" wrapText="1"/>
    </xf>
    <xf numFmtId="0" fontId="50" fillId="0" borderId="67" xfId="0" applyFont="1" applyBorder="1" applyAlignment="1">
      <alignment horizontal="left" vertical="center" wrapText="1"/>
    </xf>
    <xf numFmtId="3" fontId="43" fillId="0" borderId="183" xfId="0" applyNumberFormat="1" applyFont="1" applyBorder="1" applyAlignment="1">
      <alignment horizontal="center" vertical="center"/>
    </xf>
    <xf numFmtId="3" fontId="43" fillId="0" borderId="186" xfId="0" applyNumberFormat="1" applyFont="1" applyBorder="1" applyAlignment="1">
      <alignment horizontal="center" vertical="center"/>
    </xf>
    <xf numFmtId="3" fontId="43" fillId="0" borderId="189" xfId="0" applyNumberFormat="1" applyFont="1" applyBorder="1" applyAlignment="1">
      <alignment horizontal="center" vertical="center"/>
    </xf>
    <xf numFmtId="0" fontId="45" fillId="0" borderId="115" xfId="0" applyFont="1" applyBorder="1" applyAlignment="1">
      <alignment horizontal="left" vertical="center" wrapText="1"/>
    </xf>
    <xf numFmtId="0" fontId="45" fillId="0" borderId="107" xfId="0" applyFont="1" applyBorder="1" applyAlignment="1">
      <alignment horizontal="left" vertical="center" wrapText="1"/>
    </xf>
    <xf numFmtId="0" fontId="22" fillId="0" borderId="0" xfId="0" applyFont="1"/>
    <xf numFmtId="0" fontId="56" fillId="0" borderId="0" xfId="0" applyFont="1" applyAlignment="1">
      <alignment vertical="center" wrapText="1"/>
    </xf>
    <xf numFmtId="0" fontId="45" fillId="7" borderId="207" xfId="0" applyFont="1" applyFill="1" applyBorder="1" applyAlignment="1">
      <alignment horizontal="center" vertical="center" wrapText="1"/>
    </xf>
    <xf numFmtId="0" fontId="45" fillId="7" borderId="209" xfId="0" applyFont="1" applyFill="1" applyBorder="1" applyAlignment="1">
      <alignment horizontal="center" vertical="center" wrapText="1"/>
    </xf>
    <xf numFmtId="0" fontId="45" fillId="7" borderId="211" xfId="0" applyFont="1" applyFill="1" applyBorder="1" applyAlignment="1">
      <alignment horizontal="center" vertical="center" wrapText="1"/>
    </xf>
    <xf numFmtId="0" fontId="45" fillId="7" borderId="212" xfId="0" applyFont="1" applyFill="1" applyBorder="1" applyAlignment="1">
      <alignment horizontal="center" vertical="center" wrapText="1"/>
    </xf>
    <xf numFmtId="0" fontId="45" fillId="7" borderId="117" xfId="0" applyFont="1" applyFill="1" applyBorder="1" applyAlignment="1">
      <alignment horizontal="center" vertical="center" wrapText="1"/>
    </xf>
    <xf numFmtId="0" fontId="60" fillId="7" borderId="115" xfId="0" applyFont="1" applyFill="1" applyBorder="1" applyAlignment="1">
      <alignment horizontal="center" vertical="center" wrapText="1"/>
    </xf>
    <xf numFmtId="0" fontId="45" fillId="7" borderId="115" xfId="0" applyFont="1" applyFill="1" applyBorder="1" applyAlignment="1">
      <alignment vertical="center" wrapText="1"/>
    </xf>
    <xf numFmtId="0" fontId="45" fillId="7" borderId="157" xfId="0" applyFont="1" applyFill="1" applyBorder="1" applyAlignment="1">
      <alignment vertical="center" wrapText="1"/>
    </xf>
    <xf numFmtId="0" fontId="56" fillId="0" borderId="0" xfId="0" applyFont="1" applyAlignment="1">
      <alignment vertical="top" wrapText="1"/>
    </xf>
    <xf numFmtId="0" fontId="45" fillId="2" borderId="220" xfId="0" applyFont="1" applyFill="1" applyBorder="1" applyAlignment="1">
      <alignment horizontal="center" vertical="center" wrapText="1"/>
    </xf>
    <xf numFmtId="0" fontId="47" fillId="7" borderId="222" xfId="0" applyFont="1" applyFill="1" applyBorder="1" applyAlignment="1">
      <alignment horizontal="center" vertical="center" wrapText="1"/>
    </xf>
    <xf numFmtId="0" fontId="23" fillId="2" borderId="209" xfId="0" applyFont="1" applyFill="1" applyBorder="1" applyAlignment="1">
      <alignment horizontal="center" vertical="center" wrapText="1"/>
    </xf>
    <xf numFmtId="3" fontId="23" fillId="2" borderId="210" xfId="0" applyNumberFormat="1" applyFont="1" applyFill="1" applyBorder="1" applyAlignment="1">
      <alignment horizontal="center" vertical="center" wrapText="1"/>
    </xf>
    <xf numFmtId="0" fontId="23" fillId="2" borderId="212" xfId="0" applyFont="1" applyFill="1" applyBorder="1" applyAlignment="1">
      <alignment horizontal="center" vertical="center" wrapText="1"/>
    </xf>
    <xf numFmtId="0" fontId="23" fillId="2" borderId="224" xfId="0" applyFont="1" applyFill="1" applyBorder="1" applyAlignment="1">
      <alignment vertical="center" wrapText="1"/>
    </xf>
    <xf numFmtId="0" fontId="23" fillId="2" borderId="224" xfId="0" applyFont="1" applyFill="1" applyBorder="1" applyAlignment="1">
      <alignment horizontal="center" vertical="center"/>
    </xf>
    <xf numFmtId="3" fontId="23" fillId="2" borderId="213" xfId="0" applyNumberFormat="1" applyFont="1" applyFill="1" applyBorder="1" applyAlignment="1">
      <alignment horizontal="center" vertical="center" wrapText="1"/>
    </xf>
    <xf numFmtId="3" fontId="0" fillId="0" borderId="0" xfId="0" applyNumberFormat="1"/>
    <xf numFmtId="3" fontId="13" fillId="0" borderId="0" xfId="0" applyNumberFormat="1" applyFont="1" applyAlignment="1">
      <alignment vertical="center"/>
    </xf>
    <xf numFmtId="3" fontId="1" fillId="0" borderId="0" xfId="0" applyNumberFormat="1" applyFont="1" applyAlignment="1">
      <alignment horizontal="right" vertical="center"/>
    </xf>
    <xf numFmtId="0" fontId="3" fillId="7" borderId="117" xfId="0" applyFont="1" applyFill="1" applyBorder="1" applyAlignment="1">
      <alignment horizontal="center" vertical="center"/>
    </xf>
    <xf numFmtId="0" fontId="3" fillId="7" borderId="115" xfId="0" applyFont="1" applyFill="1" applyBorder="1" applyAlignment="1">
      <alignment horizontal="center" vertical="center"/>
    </xf>
    <xf numFmtId="0" fontId="3" fillId="7" borderId="157" xfId="0" applyFont="1" applyFill="1" applyBorder="1" applyAlignment="1">
      <alignment horizontal="center" vertical="center"/>
    </xf>
    <xf numFmtId="0" fontId="3" fillId="0" borderId="192" xfId="0" applyFont="1" applyBorder="1" applyAlignment="1">
      <alignment horizontal="center" vertical="center"/>
    </xf>
    <xf numFmtId="0" fontId="3" fillId="0" borderId="193" xfId="0" applyFont="1" applyBorder="1" applyAlignment="1">
      <alignment horizontal="center" vertical="center"/>
    </xf>
    <xf numFmtId="0" fontId="3" fillId="7" borderId="174" xfId="0" applyFont="1" applyFill="1" applyBorder="1" applyAlignment="1">
      <alignment horizontal="center" vertical="center" wrapText="1"/>
    </xf>
    <xf numFmtId="0" fontId="45" fillId="7" borderId="174" xfId="0" applyFont="1" applyFill="1" applyBorder="1" applyAlignment="1">
      <alignment horizontal="center" vertical="center" wrapText="1"/>
    </xf>
    <xf numFmtId="3" fontId="45" fillId="0" borderId="193" xfId="0" applyNumberFormat="1" applyFont="1" applyBorder="1" applyAlignment="1">
      <alignment horizontal="center" vertical="center" wrapText="1"/>
    </xf>
    <xf numFmtId="0" fontId="0" fillId="2" borderId="0" xfId="0" applyFill="1" applyAlignment="1">
      <alignment wrapText="1"/>
    </xf>
    <xf numFmtId="0" fontId="3" fillId="2" borderId="185" xfId="0" applyFont="1" applyFill="1" applyBorder="1" applyAlignment="1">
      <alignment horizontal="center" vertical="center" wrapText="1"/>
    </xf>
    <xf numFmtId="0" fontId="3" fillId="2" borderId="186" xfId="0" applyFont="1" applyFill="1" applyBorder="1" applyAlignment="1">
      <alignment horizontal="center" vertical="center" wrapText="1"/>
    </xf>
    <xf numFmtId="0" fontId="3" fillId="2" borderId="184" xfId="0" applyFont="1" applyFill="1" applyBorder="1" applyAlignment="1">
      <alignment horizontal="center" vertical="center" wrapText="1"/>
    </xf>
    <xf numFmtId="0" fontId="3" fillId="2" borderId="187" xfId="0" applyFont="1" applyFill="1" applyBorder="1" applyAlignment="1">
      <alignment horizontal="center" vertical="center" wrapText="1"/>
    </xf>
    <xf numFmtId="0" fontId="3" fillId="2" borderId="188" xfId="0" applyFont="1" applyFill="1" applyBorder="1" applyAlignment="1">
      <alignment horizontal="center" vertical="center" wrapText="1"/>
    </xf>
    <xf numFmtId="0" fontId="3" fillId="2" borderId="189" xfId="0" applyFont="1" applyFill="1" applyBorder="1" applyAlignment="1">
      <alignment horizontal="center" vertical="center" wrapText="1"/>
    </xf>
    <xf numFmtId="0" fontId="3" fillId="2" borderId="201" xfId="0" applyFont="1" applyFill="1" applyBorder="1" applyAlignment="1">
      <alignment vertical="center" wrapText="1"/>
    </xf>
    <xf numFmtId="0" fontId="3" fillId="2" borderId="230" xfId="0" applyFont="1" applyFill="1" applyBorder="1" applyAlignment="1">
      <alignment vertical="center" wrapText="1"/>
    </xf>
    <xf numFmtId="0" fontId="9" fillId="2" borderId="186" xfId="0" applyFont="1" applyFill="1" applyBorder="1" applyAlignment="1">
      <alignment horizontal="center" vertical="center" wrapText="1"/>
    </xf>
    <xf numFmtId="3" fontId="43" fillId="2" borderId="183" xfId="0" applyNumberFormat="1" applyFont="1" applyFill="1" applyBorder="1" applyAlignment="1">
      <alignment horizontal="center" vertical="center" wrapText="1"/>
    </xf>
    <xf numFmtId="3" fontId="43" fillId="2" borderId="184" xfId="2" applyNumberFormat="1" applyFont="1" applyFill="1" applyBorder="1" applyAlignment="1">
      <alignment horizontal="center" vertical="center" wrapText="1"/>
    </xf>
    <xf numFmtId="3" fontId="43" fillId="2" borderId="185" xfId="2" applyNumberFormat="1" applyFont="1" applyFill="1" applyBorder="1" applyAlignment="1">
      <alignment horizontal="center" vertical="center" wrapText="1"/>
    </xf>
    <xf numFmtId="3" fontId="43" fillId="2" borderId="185" xfId="0" applyNumberFormat="1" applyFont="1" applyFill="1" applyBorder="1" applyAlignment="1">
      <alignment horizontal="center" vertical="center" wrapText="1"/>
    </xf>
    <xf numFmtId="3" fontId="43" fillId="2" borderId="186" xfId="0" applyNumberFormat="1" applyFont="1" applyFill="1" applyBorder="1" applyAlignment="1">
      <alignment horizontal="center" vertical="center" wrapText="1"/>
    </xf>
    <xf numFmtId="3" fontId="43" fillId="2" borderId="185" xfId="0" quotePrefix="1" applyNumberFormat="1" applyFont="1" applyFill="1" applyBorder="1" applyAlignment="1">
      <alignment horizontal="center" vertical="center" wrapText="1"/>
    </xf>
    <xf numFmtId="3" fontId="43" fillId="2" borderId="186" xfId="0" applyNumberFormat="1" applyFont="1" applyFill="1" applyBorder="1" applyAlignment="1">
      <alignment horizontal="center" vertical="center"/>
    </xf>
    <xf numFmtId="3" fontId="43" fillId="2" borderId="186" xfId="2" applyNumberFormat="1" applyFont="1" applyFill="1" applyBorder="1" applyAlignment="1">
      <alignment horizontal="center" vertical="center" wrapText="1"/>
    </xf>
    <xf numFmtId="3" fontId="43" fillId="2" borderId="189" xfId="2" applyNumberFormat="1" applyFont="1" applyFill="1" applyBorder="1" applyAlignment="1">
      <alignment horizontal="center" vertical="center" wrapText="1"/>
    </xf>
    <xf numFmtId="3" fontId="43" fillId="0" borderId="184" xfId="2" applyNumberFormat="1" applyFont="1" applyBorder="1" applyAlignment="1">
      <alignment horizontal="center" vertical="center" wrapText="1"/>
    </xf>
    <xf numFmtId="3" fontId="43" fillId="0" borderId="185" xfId="2" applyNumberFormat="1" applyFont="1" applyBorder="1" applyAlignment="1">
      <alignment horizontal="center" vertical="center" wrapText="1"/>
    </xf>
    <xf numFmtId="3" fontId="43" fillId="0" borderId="184" xfId="2" quotePrefix="1" applyNumberFormat="1" applyFont="1" applyBorder="1" applyAlignment="1">
      <alignment horizontal="center" vertical="center" wrapText="1"/>
    </xf>
    <xf numFmtId="3" fontId="43" fillId="0" borderId="185" xfId="0" quotePrefix="1" applyNumberFormat="1" applyFont="1" applyBorder="1" applyAlignment="1">
      <alignment horizontal="center" vertical="center" wrapText="1"/>
    </xf>
    <xf numFmtId="3" fontId="43" fillId="0" borderId="185" xfId="4" quotePrefix="1" applyNumberFormat="1" applyFont="1" applyBorder="1" applyAlignment="1">
      <alignment horizontal="center" vertical="center" wrapText="1"/>
    </xf>
    <xf numFmtId="3" fontId="43" fillId="0" borderId="184" xfId="4" quotePrefix="1" applyNumberFormat="1" applyFont="1" applyBorder="1" applyAlignment="1">
      <alignment horizontal="center" vertical="center" wrapText="1"/>
    </xf>
    <xf numFmtId="3" fontId="43" fillId="0" borderId="184" xfId="0" applyNumberFormat="1" applyFont="1" applyBorder="1" applyAlignment="1">
      <alignment horizontal="center" vertical="center"/>
    </xf>
    <xf numFmtId="3" fontId="43" fillId="0" borderId="185" xfId="0" applyNumberFormat="1" applyFont="1" applyBorder="1" applyAlignment="1">
      <alignment horizontal="center" vertical="center"/>
    </xf>
    <xf numFmtId="3" fontId="43" fillId="0" borderId="185" xfId="2" quotePrefix="1" applyNumberFormat="1" applyFont="1" applyBorder="1" applyAlignment="1">
      <alignment horizontal="center" vertical="center" wrapText="1"/>
    </xf>
    <xf numFmtId="3" fontId="43" fillId="0" borderId="187" xfId="2" quotePrefix="1" applyNumberFormat="1" applyFont="1" applyBorder="1" applyAlignment="1">
      <alignment horizontal="center" vertical="center" wrapText="1"/>
    </xf>
    <xf numFmtId="3" fontId="43" fillId="0" borderId="188" xfId="2" quotePrefix="1" applyNumberFormat="1" applyFont="1" applyBorder="1" applyAlignment="1">
      <alignment horizontal="center" vertical="center" wrapText="1"/>
    </xf>
    <xf numFmtId="0" fontId="45" fillId="7" borderId="109" xfId="0" applyFont="1" applyFill="1" applyBorder="1" applyAlignment="1">
      <alignment horizontal="center" vertical="center" wrapText="1"/>
    </xf>
    <xf numFmtId="0" fontId="45" fillId="0" borderId="155" xfId="0" applyFont="1" applyBorder="1" applyAlignment="1">
      <alignment vertical="center" wrapText="1"/>
    </xf>
    <xf numFmtId="0" fontId="45" fillId="7" borderId="180" xfId="0" applyFont="1" applyFill="1" applyBorder="1" applyAlignment="1">
      <alignment horizontal="center" vertical="center" wrapText="1"/>
    </xf>
    <xf numFmtId="0" fontId="45" fillId="0" borderId="193" xfId="0" applyFont="1" applyBorder="1" applyAlignment="1">
      <alignment horizontal="center" vertical="center"/>
    </xf>
    <xf numFmtId="0" fontId="45" fillId="0" borderId="194" xfId="0" applyFont="1" applyBorder="1" applyAlignment="1">
      <alignment horizontal="center" vertical="center"/>
    </xf>
    <xf numFmtId="3" fontId="45" fillId="0" borderId="129" xfId="0" applyNumberFormat="1" applyFont="1" applyBorder="1" applyAlignment="1">
      <alignment horizontal="center" vertical="center" wrapText="1"/>
    </xf>
    <xf numFmtId="0" fontId="3" fillId="2" borderId="163" xfId="0" applyFont="1" applyFill="1" applyBorder="1" applyAlignment="1">
      <alignment horizontal="center" vertical="center" wrapText="1"/>
    </xf>
    <xf numFmtId="3" fontId="50" fillId="0" borderId="110" xfId="0" applyNumberFormat="1" applyFont="1" applyBorder="1" applyAlignment="1">
      <alignment horizontal="center" vertical="center"/>
    </xf>
    <xf numFmtId="3" fontId="50" fillId="0" borderId="114" xfId="0" applyNumberFormat="1" applyFont="1" applyBorder="1" applyAlignment="1">
      <alignment horizontal="center" vertical="center"/>
    </xf>
    <xf numFmtId="3" fontId="50" fillId="0" borderId="127" xfId="0" applyNumberFormat="1" applyFont="1" applyBorder="1" applyAlignment="1">
      <alignment horizontal="center" vertical="center"/>
    </xf>
    <xf numFmtId="3" fontId="50" fillId="0" borderId="107" xfId="0" applyNumberFormat="1" applyFont="1" applyBorder="1" applyAlignment="1">
      <alignment horizontal="center" vertical="center"/>
    </xf>
    <xf numFmtId="3" fontId="50" fillId="0" borderId="134" xfId="0" applyNumberFormat="1" applyFont="1" applyBorder="1" applyAlignment="1">
      <alignment horizontal="center" vertical="center"/>
    </xf>
    <xf numFmtId="3" fontId="50" fillId="0" borderId="132" xfId="0" applyNumberFormat="1" applyFont="1" applyBorder="1" applyAlignment="1">
      <alignment horizontal="center" vertical="center"/>
    </xf>
    <xf numFmtId="3" fontId="50" fillId="0" borderId="133" xfId="0" applyNumberFormat="1" applyFont="1" applyBorder="1" applyAlignment="1">
      <alignment horizontal="center" vertical="center"/>
    </xf>
    <xf numFmtId="3" fontId="50" fillId="0" borderId="155" xfId="0" applyNumberFormat="1" applyFont="1" applyBorder="1" applyAlignment="1">
      <alignment horizontal="center" vertical="center"/>
    </xf>
    <xf numFmtId="0" fontId="3" fillId="2" borderId="107" xfId="0" quotePrefix="1" applyFont="1" applyFill="1" applyBorder="1" applyAlignment="1">
      <alignment horizontal="center" vertical="center" wrapText="1"/>
    </xf>
    <xf numFmtId="0" fontId="3" fillId="2" borderId="168" xfId="0" applyFont="1" applyFill="1" applyBorder="1" applyAlignment="1">
      <alignment horizontal="center" vertical="center" wrapText="1"/>
    </xf>
    <xf numFmtId="0" fontId="45" fillId="2" borderId="160" xfId="0" applyFont="1" applyFill="1" applyBorder="1" applyAlignment="1">
      <alignment horizontal="center" vertical="center" wrapText="1"/>
    </xf>
    <xf numFmtId="0" fontId="20" fillId="2" borderId="0" xfId="0" applyFont="1" applyFill="1" applyAlignment="1">
      <alignment horizontal="left" vertical="top" wrapText="1"/>
    </xf>
    <xf numFmtId="0" fontId="20" fillId="2" borderId="0" xfId="0" applyFont="1" applyFill="1" applyAlignment="1">
      <alignment horizontal="center" vertical="center" wrapText="1"/>
    </xf>
    <xf numFmtId="49" fontId="0" fillId="7" borderId="0" xfId="0" applyNumberFormat="1" applyFill="1"/>
    <xf numFmtId="0" fontId="3" fillId="0" borderId="107" xfId="0" applyFont="1" applyBorder="1" applyAlignment="1">
      <alignment horizontal="left" vertical="center" wrapText="1"/>
    </xf>
    <xf numFmtId="0" fontId="3" fillId="2" borderId="209" xfId="0" applyFont="1" applyFill="1" applyBorder="1" applyAlignment="1">
      <alignment horizontal="center" vertical="center" wrapText="1"/>
    </xf>
    <xf numFmtId="0" fontId="3" fillId="2" borderId="107" xfId="0" applyFont="1" applyFill="1" applyBorder="1" applyAlignment="1">
      <alignment horizontal="left" vertical="center" wrapText="1"/>
    </xf>
    <xf numFmtId="0" fontId="3" fillId="2" borderId="212" xfId="0" applyFont="1" applyFill="1" applyBorder="1" applyAlignment="1">
      <alignment horizontal="center" vertical="center" wrapText="1"/>
    </xf>
    <xf numFmtId="0" fontId="3" fillId="2" borderId="244" xfId="0" applyFont="1" applyFill="1" applyBorder="1" applyAlignment="1">
      <alignment vertical="center" wrapText="1"/>
    </xf>
    <xf numFmtId="0" fontId="3" fillId="2" borderId="224" xfId="0" applyFont="1" applyFill="1" applyBorder="1" applyAlignment="1">
      <alignment horizontal="left" vertical="center" wrapText="1"/>
    </xf>
    <xf numFmtId="0" fontId="3" fillId="2" borderId="224" xfId="0" applyFont="1" applyFill="1" applyBorder="1" applyAlignment="1">
      <alignment horizontal="center" vertical="center" wrapText="1"/>
    </xf>
    <xf numFmtId="0" fontId="3" fillId="2" borderId="224" xfId="0" quotePrefix="1" applyFont="1" applyFill="1" applyBorder="1" applyAlignment="1">
      <alignment horizontal="center" vertical="center" wrapText="1"/>
    </xf>
    <xf numFmtId="0" fontId="29" fillId="5" borderId="21" xfId="0" applyFont="1" applyFill="1" applyBorder="1" applyAlignment="1">
      <alignment horizontal="center" vertical="center"/>
    </xf>
    <xf numFmtId="0" fontId="17" fillId="5" borderId="21" xfId="0" applyFont="1" applyFill="1" applyBorder="1" applyAlignment="1">
      <alignment horizontal="center"/>
    </xf>
    <xf numFmtId="0" fontId="29" fillId="5" borderId="18" xfId="0" applyFont="1" applyFill="1" applyBorder="1" applyAlignment="1">
      <alignment horizontal="center" vertical="center"/>
    </xf>
    <xf numFmtId="0" fontId="32" fillId="5" borderId="18" xfId="1" applyFont="1" applyFill="1" applyBorder="1" applyAlignment="1">
      <alignment horizontal="center" vertical="center"/>
    </xf>
    <xf numFmtId="0" fontId="30" fillId="3" borderId="18" xfId="1" applyFont="1" applyFill="1" applyBorder="1" applyAlignment="1">
      <alignment horizontal="center"/>
    </xf>
    <xf numFmtId="0" fontId="30" fillId="3" borderId="18" xfId="1" applyFont="1" applyFill="1" applyBorder="1" applyAlignment="1">
      <alignment vertical="center" wrapText="1"/>
    </xf>
    <xf numFmtId="0" fontId="30" fillId="3" borderId="18" xfId="1" applyFont="1" applyFill="1" applyBorder="1" applyAlignment="1">
      <alignment vertical="top" wrapText="1"/>
    </xf>
    <xf numFmtId="0" fontId="30" fillId="3" borderId="18" xfId="1" applyFont="1" applyFill="1" applyBorder="1" applyAlignment="1">
      <alignment horizontal="center" vertical="top"/>
    </xf>
    <xf numFmtId="0" fontId="30" fillId="3" borderId="18" xfId="1" applyFont="1" applyFill="1" applyBorder="1" applyAlignment="1">
      <alignment vertical="top"/>
    </xf>
    <xf numFmtId="0" fontId="33" fillId="3" borderId="19" xfId="1" applyFont="1" applyFill="1" applyBorder="1" applyAlignment="1">
      <alignment vertical="center"/>
    </xf>
    <xf numFmtId="0" fontId="8" fillId="3" borderId="19" xfId="0" applyFont="1" applyFill="1" applyBorder="1"/>
    <xf numFmtId="0" fontId="30" fillId="3" borderId="18" xfId="1" applyFont="1" applyFill="1" applyBorder="1"/>
    <xf numFmtId="0" fontId="29" fillId="5" borderId="18" xfId="0" applyFont="1" applyFill="1" applyBorder="1" applyAlignment="1">
      <alignment horizontal="center"/>
    </xf>
    <xf numFmtId="0" fontId="30" fillId="3" borderId="19" xfId="1" applyFont="1" applyFill="1" applyBorder="1"/>
    <xf numFmtId="0" fontId="7" fillId="2" borderId="107" xfId="0" applyFont="1" applyFill="1" applyBorder="1" applyAlignment="1">
      <alignment horizontal="left" vertical="center" wrapText="1"/>
    </xf>
    <xf numFmtId="0" fontId="42" fillId="2" borderId="134" xfId="1" applyFont="1" applyFill="1" applyBorder="1" applyAlignment="1">
      <alignment horizontal="center" vertical="center" wrapText="1"/>
    </xf>
    <xf numFmtId="0" fontId="7" fillId="2" borderId="133" xfId="0" applyFont="1" applyFill="1" applyBorder="1" applyAlignment="1">
      <alignment vertical="center" wrapText="1"/>
    </xf>
    <xf numFmtId="0" fontId="3" fillId="2" borderId="133" xfId="0" applyFont="1" applyFill="1" applyBorder="1" applyAlignment="1">
      <alignment horizontal="center" vertical="center" wrapText="1"/>
    </xf>
    <xf numFmtId="0" fontId="14" fillId="5" borderId="127" xfId="1" applyFill="1" applyBorder="1" applyAlignment="1">
      <alignment horizontal="center" vertical="center" wrapText="1"/>
    </xf>
    <xf numFmtId="0" fontId="14" fillId="2" borderId="134" xfId="1" applyFill="1" applyBorder="1" applyAlignment="1">
      <alignment horizontal="center" vertical="center" wrapText="1"/>
    </xf>
    <xf numFmtId="0" fontId="14" fillId="5" borderId="134" xfId="1" applyFill="1" applyBorder="1" applyAlignment="1">
      <alignment horizontal="center" vertical="center" wrapText="1"/>
    </xf>
    <xf numFmtId="0" fontId="14" fillId="2" borderId="155" xfId="1" applyFill="1" applyBorder="1" applyAlignment="1">
      <alignment horizontal="center" vertical="center" wrapText="1"/>
    </xf>
    <xf numFmtId="0" fontId="3" fillId="7" borderId="120" xfId="0" applyFont="1" applyFill="1" applyBorder="1" applyAlignment="1">
      <alignment horizontal="center" vertical="center" wrapText="1"/>
    </xf>
    <xf numFmtId="0" fontId="0" fillId="2" borderId="120" xfId="0" applyFill="1" applyBorder="1" applyAlignment="1">
      <alignment horizontal="left"/>
    </xf>
    <xf numFmtId="0" fontId="0" fillId="2" borderId="120" xfId="0" applyFill="1" applyBorder="1" applyAlignment="1">
      <alignment horizontal="center"/>
    </xf>
    <xf numFmtId="0" fontId="0" fillId="2" borderId="120" xfId="0" applyFill="1" applyBorder="1" applyAlignment="1">
      <alignment horizontal="center" vertical="center"/>
    </xf>
    <xf numFmtId="0" fontId="43" fillId="2" borderId="111" xfId="4" applyFont="1" applyFill="1" applyBorder="1" applyAlignment="1">
      <alignment vertical="center" wrapText="1"/>
    </xf>
    <xf numFmtId="0" fontId="43" fillId="2" borderId="125" xfId="4" applyFont="1" applyFill="1" applyBorder="1" applyAlignment="1">
      <alignment vertical="center" wrapText="1"/>
    </xf>
    <xf numFmtId="0" fontId="43" fillId="7" borderId="111" xfId="4" applyFont="1" applyFill="1" applyBorder="1" applyAlignment="1">
      <alignment vertical="center" wrapText="1"/>
    </xf>
    <xf numFmtId="0" fontId="9" fillId="7" borderId="107" xfId="0" applyFont="1" applyFill="1" applyBorder="1" applyAlignment="1">
      <alignment horizontal="center" vertical="center" wrapText="1"/>
    </xf>
    <xf numFmtId="0" fontId="9" fillId="7" borderId="114" xfId="0" applyFont="1" applyFill="1" applyBorder="1" applyAlignment="1">
      <alignment horizontal="center" vertical="center" wrapText="1"/>
    </xf>
    <xf numFmtId="0" fontId="43" fillId="2" borderId="109" xfId="4" applyFont="1" applyFill="1" applyBorder="1" applyAlignment="1">
      <alignment vertical="center" wrapText="1"/>
    </xf>
    <xf numFmtId="0" fontId="43" fillId="7" borderId="109" xfId="4" applyFont="1" applyFill="1" applyBorder="1" applyAlignment="1">
      <alignment vertical="center" wrapText="1"/>
    </xf>
    <xf numFmtId="0" fontId="9" fillId="7" borderId="112"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9" fontId="0" fillId="7" borderId="0" xfId="0" applyNumberFormat="1" applyFill="1"/>
    <xf numFmtId="9" fontId="0" fillId="7" borderId="0" xfId="0" applyNumberFormat="1" applyFill="1" applyAlignment="1">
      <alignment horizontal="left"/>
    </xf>
    <xf numFmtId="9" fontId="0" fillId="7" borderId="0" xfId="0" applyNumberFormat="1" applyFill="1" applyAlignment="1">
      <alignment horizontal="center"/>
    </xf>
    <xf numFmtId="9" fontId="0" fillId="7" borderId="0" xfId="0" applyNumberFormat="1" applyFill="1" applyAlignment="1">
      <alignment horizontal="center" vertical="center"/>
    </xf>
    <xf numFmtId="3" fontId="0" fillId="7" borderId="0" xfId="0" applyNumberFormat="1" applyFill="1" applyAlignment="1">
      <alignment horizontal="left"/>
    </xf>
    <xf numFmtId="3" fontId="0" fillId="7" borderId="0" xfId="0" applyNumberFormat="1" applyFill="1" applyAlignment="1">
      <alignment horizontal="center"/>
    </xf>
    <xf numFmtId="3" fontId="0" fillId="7" borderId="0" xfId="0" applyNumberFormat="1" applyFill="1" applyAlignment="1">
      <alignment horizontal="center" vertical="center"/>
    </xf>
    <xf numFmtId="0" fontId="6" fillId="2" borderId="263" xfId="0"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4" xfId="0" applyFont="1" applyFill="1" applyBorder="1" applyAlignment="1">
      <alignment horizontal="center" vertical="center" wrapText="1"/>
    </xf>
    <xf numFmtId="0" fontId="3" fillId="7" borderId="121" xfId="0" applyFont="1" applyFill="1" applyBorder="1" applyAlignment="1">
      <alignment horizontal="center" vertical="center" wrapText="1"/>
    </xf>
    <xf numFmtId="0" fontId="1" fillId="0" borderId="0" xfId="0" applyFont="1"/>
    <xf numFmtId="3" fontId="3" fillId="7" borderId="225" xfId="0" applyNumberFormat="1" applyFont="1" applyFill="1" applyBorder="1" applyAlignment="1">
      <alignment horizontal="center" vertical="center" wrapText="1"/>
    </xf>
    <xf numFmtId="0" fontId="3" fillId="7" borderId="225" xfId="0" applyFont="1" applyFill="1" applyBorder="1" applyAlignment="1">
      <alignment horizontal="center" vertical="center" wrapText="1"/>
    </xf>
    <xf numFmtId="0" fontId="48" fillId="0" borderId="0" xfId="0" applyFont="1" applyAlignment="1">
      <alignment horizontal="left" vertical="center"/>
    </xf>
    <xf numFmtId="0" fontId="45" fillId="0" borderId="117" xfId="0" applyFont="1" applyBorder="1" applyAlignment="1">
      <alignment horizontal="left" vertical="center" wrapText="1"/>
    </xf>
    <xf numFmtId="0" fontId="45" fillId="0" borderId="115" xfId="0" applyFont="1" applyBorder="1" applyAlignment="1">
      <alignment vertical="center" wrapText="1"/>
    </xf>
    <xf numFmtId="0" fontId="60" fillId="0" borderId="115" xfId="0" applyFont="1" applyBorder="1" applyAlignment="1">
      <alignment horizontal="left" vertical="center" wrapText="1"/>
    </xf>
    <xf numFmtId="0" fontId="45" fillId="0" borderId="157" xfId="0" applyFont="1" applyBorder="1" applyAlignment="1">
      <alignment horizontal="left" vertical="center" wrapText="1"/>
    </xf>
    <xf numFmtId="0" fontId="61" fillId="0" borderId="0" xfId="0" applyFont="1" applyAlignment="1">
      <alignment horizontal="left" vertical="center"/>
    </xf>
    <xf numFmtId="0" fontId="45" fillId="0" borderId="169" xfId="0" applyFont="1" applyBorder="1" applyAlignment="1">
      <alignment horizontal="left" vertical="center" wrapText="1"/>
    </xf>
    <xf numFmtId="0" fontId="1" fillId="0" borderId="0" xfId="0" applyFont="1" applyAlignment="1">
      <alignment horizontal="left" vertical="center"/>
    </xf>
    <xf numFmtId="0" fontId="18" fillId="0" borderId="0" xfId="0" applyFont="1" applyAlignment="1">
      <alignment horizontal="left" vertical="center"/>
    </xf>
    <xf numFmtId="0" fontId="3" fillId="0" borderId="207" xfId="0" applyFont="1" applyBorder="1" applyAlignment="1">
      <alignment horizontal="center" vertical="center" wrapText="1"/>
    </xf>
    <xf numFmtId="0" fontId="3" fillId="0" borderId="223" xfId="0" applyFont="1" applyBorder="1" applyAlignment="1">
      <alignment vertical="center" wrapText="1"/>
    </xf>
    <xf numFmtId="0" fontId="3" fillId="0" borderId="223" xfId="0" applyFont="1" applyBorder="1" applyAlignment="1">
      <alignment horizontal="left" vertical="center" wrapText="1"/>
    </xf>
    <xf numFmtId="0" fontId="3" fillId="0" borderId="223" xfId="0" quotePrefix="1" applyFont="1" applyBorder="1" applyAlignment="1">
      <alignment horizontal="center" vertical="center" wrapText="1"/>
    </xf>
    <xf numFmtId="0" fontId="3" fillId="0" borderId="223" xfId="0" applyFont="1" applyBorder="1" applyAlignment="1">
      <alignment horizontal="center" vertical="center" wrapText="1"/>
    </xf>
    <xf numFmtId="0" fontId="3" fillId="0" borderId="209" xfId="0" applyFont="1" applyBorder="1" applyAlignment="1">
      <alignment horizontal="center" vertical="center" wrapText="1"/>
    </xf>
    <xf numFmtId="0" fontId="3" fillId="0" borderId="107" xfId="0" quotePrefix="1" applyFont="1" applyBorder="1" applyAlignment="1">
      <alignment horizontal="center" vertical="center" wrapText="1"/>
    </xf>
    <xf numFmtId="3" fontId="3" fillId="0" borderId="107" xfId="0" applyNumberFormat="1" applyFont="1" applyBorder="1" applyAlignment="1">
      <alignment horizontal="center" vertical="center" wrapText="1"/>
    </xf>
    <xf numFmtId="0" fontId="30" fillId="2" borderId="18" xfId="1" applyFont="1" applyFill="1" applyBorder="1" applyAlignment="1">
      <alignment vertical="center"/>
    </xf>
    <xf numFmtId="3" fontId="50" fillId="0" borderId="112" xfId="0" applyNumberFormat="1" applyFont="1" applyBorder="1" applyAlignment="1">
      <alignment horizontal="center" vertical="center"/>
    </xf>
    <xf numFmtId="0" fontId="63" fillId="2" borderId="161" xfId="0" applyFont="1" applyFill="1" applyBorder="1" applyAlignment="1">
      <alignment horizontal="center" vertical="center"/>
    </xf>
    <xf numFmtId="0" fontId="63" fillId="2" borderId="117" xfId="0" applyFont="1" applyFill="1" applyBorder="1" applyAlignment="1">
      <alignment horizontal="left" vertical="center" wrapText="1"/>
    </xf>
    <xf numFmtId="0" fontId="63" fillId="7" borderId="161" xfId="0" applyFont="1" applyFill="1" applyBorder="1" applyAlignment="1">
      <alignment horizontal="center" vertical="center"/>
    </xf>
    <xf numFmtId="164" fontId="63" fillId="7" borderId="114" xfId="0" applyNumberFormat="1" applyFont="1" applyFill="1" applyBorder="1" applyAlignment="1">
      <alignment horizontal="center" vertical="center"/>
    </xf>
    <xf numFmtId="0" fontId="2" fillId="7" borderId="127" xfId="0" applyFont="1" applyFill="1" applyBorder="1" applyAlignment="1">
      <alignment horizontal="center" vertical="center"/>
    </xf>
    <xf numFmtId="0" fontId="48" fillId="2" borderId="0" xfId="0" applyFont="1" applyFill="1" applyAlignment="1">
      <alignment horizontal="left" vertical="center"/>
    </xf>
    <xf numFmtId="0" fontId="47" fillId="7" borderId="20" xfId="0" applyFont="1" applyFill="1" applyBorder="1" applyAlignment="1">
      <alignment horizontal="center" vertical="center" wrapText="1"/>
    </xf>
    <xf numFmtId="0" fontId="30" fillId="3" borderId="23" xfId="1" applyFont="1" applyFill="1" applyBorder="1" applyAlignment="1">
      <alignment horizontal="left" vertical="center"/>
    </xf>
    <xf numFmtId="0" fontId="30" fillId="3" borderId="23" xfId="1" applyFont="1" applyFill="1" applyBorder="1" applyAlignment="1">
      <alignment horizontal="left" vertical="center" wrapText="1"/>
    </xf>
    <xf numFmtId="0" fontId="30" fillId="3" borderId="8" xfId="1" applyFont="1" applyFill="1" applyBorder="1" applyAlignment="1">
      <alignment horizontal="left" vertical="center"/>
    </xf>
    <xf numFmtId="0" fontId="30" fillId="3" borderId="18" xfId="1" applyFont="1" applyFill="1" applyBorder="1" applyAlignment="1">
      <alignment horizontal="left" wrapText="1"/>
    </xf>
    <xf numFmtId="0" fontId="30" fillId="3" borderId="18" xfId="1" applyFont="1" applyFill="1" applyBorder="1" applyAlignment="1">
      <alignment wrapText="1"/>
    </xf>
    <xf numFmtId="0" fontId="45" fillId="2" borderId="270" xfId="0" applyFont="1" applyFill="1" applyBorder="1" applyAlignment="1">
      <alignment horizontal="center" vertical="center" wrapText="1"/>
    </xf>
    <xf numFmtId="0" fontId="47" fillId="7" borderId="273" xfId="0" applyFont="1" applyFill="1" applyBorder="1" applyAlignment="1">
      <alignment horizontal="center" vertical="center" wrapText="1"/>
    </xf>
    <xf numFmtId="0" fontId="1" fillId="0" borderId="0" xfId="0" applyFont="1" applyFill="1" applyAlignment="1">
      <alignment vertical="center"/>
    </xf>
    <xf numFmtId="0" fontId="3" fillId="7" borderId="238" xfId="0" applyFont="1" applyFill="1" applyBorder="1" applyAlignment="1">
      <alignment horizontal="center" vertical="center" wrapText="1"/>
    </xf>
    <xf numFmtId="0" fontId="3" fillId="7" borderId="165" xfId="0" applyFont="1" applyFill="1" applyBorder="1" applyAlignment="1">
      <alignment horizontal="center" vertical="center" wrapText="1"/>
    </xf>
    <xf numFmtId="0" fontId="3" fillId="7" borderId="234" xfId="0" applyFont="1" applyFill="1" applyBorder="1" applyAlignment="1">
      <alignment horizontal="center" vertical="center" wrapText="1"/>
    </xf>
    <xf numFmtId="0" fontId="3" fillId="2" borderId="207" xfId="0" applyFont="1" applyFill="1" applyBorder="1" applyAlignment="1">
      <alignment horizontal="center" vertical="center" wrapText="1"/>
    </xf>
    <xf numFmtId="0" fontId="3" fillId="2" borderId="282" xfId="0" applyFont="1" applyFill="1" applyBorder="1" applyAlignment="1">
      <alignment vertical="center" wrapText="1"/>
    </xf>
    <xf numFmtId="0" fontId="3" fillId="7" borderId="281" xfId="0" applyFont="1" applyFill="1" applyBorder="1" applyAlignment="1">
      <alignment horizontal="center" vertical="center" wrapText="1"/>
    </xf>
    <xf numFmtId="0" fontId="3" fillId="7" borderId="283" xfId="0" applyFont="1" applyFill="1" applyBorder="1" applyAlignment="1">
      <alignment horizontal="center" vertical="center" wrapText="1"/>
    </xf>
    <xf numFmtId="0" fontId="9" fillId="7" borderId="133" xfId="0" applyFont="1" applyFill="1" applyBorder="1" applyAlignment="1">
      <alignment horizontal="center" vertical="center" wrapText="1"/>
    </xf>
    <xf numFmtId="0" fontId="6" fillId="0" borderId="0" xfId="0" applyFont="1" applyFill="1" applyAlignment="1">
      <alignment vertical="center"/>
    </xf>
    <xf numFmtId="0" fontId="0" fillId="0" borderId="0" xfId="0" applyFill="1" applyAlignment="1">
      <alignment horizontal="left"/>
    </xf>
    <xf numFmtId="0" fontId="0" fillId="0" borderId="0" xfId="0" applyFill="1" applyAlignment="1">
      <alignment horizontal="center"/>
    </xf>
    <xf numFmtId="0" fontId="0" fillId="0" borderId="0" xfId="0" applyFill="1"/>
    <xf numFmtId="0" fontId="0" fillId="0" borderId="0" xfId="0" applyFill="1" applyAlignment="1">
      <alignment horizontal="center" vertical="center"/>
    </xf>
    <xf numFmtId="3" fontId="43" fillId="2" borderId="286" xfId="2" applyNumberFormat="1" applyFont="1" applyFill="1" applyBorder="1" applyAlignment="1">
      <alignment horizontal="center" vertical="center" wrapText="1"/>
    </xf>
    <xf numFmtId="3" fontId="43" fillId="0" borderId="185" xfId="0" quotePrefix="1" applyNumberFormat="1" applyFont="1" applyBorder="1" applyAlignment="1">
      <alignment horizontal="center" vertical="center"/>
    </xf>
    <xf numFmtId="0" fontId="6" fillId="0" borderId="107" xfId="0" applyFont="1" applyBorder="1" applyAlignment="1">
      <alignment horizontal="center" vertical="center" wrapText="1"/>
    </xf>
    <xf numFmtId="0" fontId="6" fillId="0" borderId="107" xfId="0" applyFont="1" applyFill="1" applyBorder="1" applyAlignment="1">
      <alignment horizontal="center" vertical="center" wrapText="1"/>
    </xf>
    <xf numFmtId="0" fontId="21" fillId="2" borderId="0" xfId="0" applyFont="1" applyFill="1" applyAlignment="1">
      <alignment horizontal="center" vertical="center" wrapText="1"/>
    </xf>
    <xf numFmtId="3" fontId="43" fillId="2" borderId="227" xfId="2" applyNumberFormat="1" applyFont="1" applyFill="1" applyBorder="1" applyAlignment="1">
      <alignment horizontal="center" vertical="center" wrapText="1"/>
    </xf>
    <xf numFmtId="3" fontId="43" fillId="2" borderId="228" xfId="0" applyNumberFormat="1" applyFont="1" applyFill="1" applyBorder="1" applyAlignment="1">
      <alignment horizontal="center" vertical="center" wrapText="1"/>
    </xf>
    <xf numFmtId="3" fontId="43" fillId="2" borderId="229" xfId="0" applyNumberFormat="1" applyFont="1" applyFill="1" applyBorder="1" applyAlignment="1">
      <alignment horizontal="center" vertical="center" wrapText="1"/>
    </xf>
    <xf numFmtId="0" fontId="50" fillId="2" borderId="67" xfId="0" applyFont="1" applyFill="1" applyBorder="1" applyAlignment="1">
      <alignment horizontal="left" vertical="center" wrapText="1"/>
    </xf>
    <xf numFmtId="0" fontId="43" fillId="7" borderId="288" xfId="0" applyFont="1" applyFill="1" applyBorder="1" applyAlignment="1">
      <alignment horizontal="center" vertical="center"/>
    </xf>
    <xf numFmtId="0" fontId="53" fillId="7" borderId="87" xfId="0" applyFont="1" applyFill="1" applyBorder="1" applyAlignment="1">
      <alignment horizontal="center" vertical="center" wrapText="1"/>
    </xf>
    <xf numFmtId="0" fontId="43" fillId="7" borderId="91" xfId="0" applyFont="1" applyFill="1" applyBorder="1" applyAlignment="1">
      <alignment horizontal="center" vertical="center" wrapText="1"/>
    </xf>
    <xf numFmtId="0" fontId="43" fillId="0" borderId="288" xfId="0" applyFont="1" applyFill="1" applyBorder="1" applyAlignment="1">
      <alignment horizontal="center" vertical="center" wrapText="1"/>
    </xf>
    <xf numFmtId="0" fontId="50" fillId="0" borderId="91" xfId="0" applyFont="1" applyFill="1" applyBorder="1" applyAlignment="1">
      <alignment horizontal="left" vertical="center" wrapText="1"/>
    </xf>
    <xf numFmtId="164" fontId="43" fillId="7" borderId="289" xfId="2" applyNumberFormat="1" applyFont="1" applyFill="1" applyBorder="1" applyAlignment="1">
      <alignment horizontal="center" vertical="center" wrapText="1"/>
    </xf>
    <xf numFmtId="0" fontId="39" fillId="2" borderId="0" xfId="0" applyFont="1" applyFill="1"/>
    <xf numFmtId="0" fontId="39" fillId="0" borderId="0" xfId="0" applyFont="1"/>
    <xf numFmtId="0" fontId="0" fillId="2" borderId="0" xfId="0" applyFill="1" applyAlignment="1">
      <alignment horizontal="left" vertical="top" wrapText="1"/>
    </xf>
    <xf numFmtId="0" fontId="22" fillId="0" borderId="140" xfId="0" applyFont="1" applyFill="1" applyBorder="1"/>
    <xf numFmtId="0" fontId="43" fillId="0" borderId="141" xfId="3" applyFont="1" applyFill="1" applyBorder="1" applyAlignment="1">
      <alignment vertical="center" wrapText="1"/>
    </xf>
    <xf numFmtId="0" fontId="1" fillId="0" borderId="0" xfId="0" applyFont="1" applyFill="1" applyAlignment="1">
      <alignment horizontal="left" vertical="center"/>
    </xf>
    <xf numFmtId="0" fontId="21" fillId="0" borderId="0" xfId="0" applyFont="1" applyFill="1" applyAlignment="1">
      <alignment vertical="center" wrapText="1"/>
    </xf>
    <xf numFmtId="0" fontId="5" fillId="0" borderId="0" xfId="0" applyFont="1" applyFill="1" applyAlignment="1">
      <alignment horizontal="center" vertical="top" wrapText="1"/>
    </xf>
    <xf numFmtId="0" fontId="22" fillId="0" borderId="0" xfId="0" applyFont="1" applyFill="1"/>
    <xf numFmtId="0" fontId="47" fillId="0" borderId="0" xfId="0" applyFont="1" applyFill="1" applyAlignment="1">
      <alignment horizontal="center" vertical="top" wrapText="1"/>
    </xf>
    <xf numFmtId="0" fontId="39" fillId="0" borderId="0" xfId="0" applyFont="1" applyFill="1"/>
    <xf numFmtId="0" fontId="41" fillId="0" borderId="0" xfId="0" applyFont="1" applyFill="1"/>
    <xf numFmtId="0" fontId="39" fillId="0" borderId="0" xfId="0" applyFont="1" applyFill="1" applyAlignment="1">
      <alignment vertical="center" wrapText="1"/>
    </xf>
    <xf numFmtId="0" fontId="6" fillId="0" borderId="118" xfId="0" applyFont="1" applyFill="1" applyBorder="1" applyAlignment="1">
      <alignment horizontal="center" vertical="center" wrapText="1"/>
    </xf>
    <xf numFmtId="0" fontId="6" fillId="0" borderId="114" xfId="0" applyFont="1" applyFill="1" applyBorder="1" applyAlignment="1">
      <alignment horizontal="center" vertical="center" wrapText="1"/>
    </xf>
    <xf numFmtId="0" fontId="6" fillId="0" borderId="223" xfId="0" applyFont="1" applyFill="1" applyBorder="1" applyAlignment="1">
      <alignment horizontal="center" vertical="center" wrapText="1"/>
    </xf>
    <xf numFmtId="0" fontId="6" fillId="0" borderId="210" xfId="0" applyFont="1" applyFill="1" applyBorder="1" applyAlignment="1">
      <alignment horizontal="center" vertical="center" wrapText="1"/>
    </xf>
    <xf numFmtId="0" fontId="6" fillId="0" borderId="224" xfId="0" applyFont="1" applyFill="1" applyBorder="1" applyAlignment="1">
      <alignment horizontal="center" vertical="center" wrapText="1"/>
    </xf>
    <xf numFmtId="0" fontId="6" fillId="2" borderId="223" xfId="0" applyFont="1" applyFill="1" applyBorder="1" applyAlignment="1">
      <alignment horizontal="center" vertical="center" wrapText="1"/>
    </xf>
    <xf numFmtId="0" fontId="6" fillId="0" borderId="223" xfId="0" applyFont="1" applyBorder="1" applyAlignment="1">
      <alignment horizontal="center" vertical="center" wrapText="1"/>
    </xf>
    <xf numFmtId="0" fontId="6" fillId="0" borderId="224" xfId="0" applyFont="1" applyBorder="1" applyAlignment="1">
      <alignment horizontal="center" vertical="center" wrapText="1"/>
    </xf>
    <xf numFmtId="3" fontId="43" fillId="0" borderId="185" xfId="2" applyNumberFormat="1" applyFont="1" applyFill="1" applyBorder="1" applyAlignment="1">
      <alignment horizontal="center" vertical="center" wrapText="1"/>
    </xf>
    <xf numFmtId="0" fontId="27" fillId="2" borderId="0" xfId="0" applyFont="1" applyFill="1"/>
    <xf numFmtId="0" fontId="45" fillId="2" borderId="148" xfId="0" applyFont="1" applyFill="1" applyBorder="1" applyAlignment="1">
      <alignment horizontal="center" vertical="center" wrapText="1"/>
    </xf>
    <xf numFmtId="0" fontId="56" fillId="0" borderId="0" xfId="0" applyFont="1" applyAlignment="1">
      <alignment horizontal="left" vertical="top" wrapText="1"/>
    </xf>
    <xf numFmtId="0" fontId="0" fillId="2" borderId="0" xfId="0" applyFill="1" applyAlignment="1">
      <alignment horizontal="left" vertical="top" wrapText="1"/>
    </xf>
    <xf numFmtId="0" fontId="56" fillId="0" borderId="0" xfId="0" applyFont="1" applyAlignment="1">
      <alignment horizontal="left" vertical="center" wrapText="1"/>
    </xf>
    <xf numFmtId="0" fontId="56" fillId="0" borderId="0" xfId="0" applyFont="1" applyAlignment="1">
      <alignment horizontal="left" vertical="center"/>
    </xf>
    <xf numFmtId="0" fontId="3" fillId="7" borderId="122"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54" xfId="0" applyFont="1" applyFill="1" applyBorder="1" applyAlignment="1">
      <alignment horizontal="center" vertical="center"/>
    </xf>
    <xf numFmtId="0" fontId="45" fillId="7" borderId="115" xfId="0" applyFont="1" applyFill="1" applyBorder="1" applyAlignment="1">
      <alignment horizontal="center" vertical="center" wrapText="1"/>
    </xf>
    <xf numFmtId="0" fontId="6" fillId="0" borderId="0" xfId="0" applyFont="1" applyAlignment="1">
      <alignment horizontal="left" vertical="center" wrapText="1"/>
    </xf>
    <xf numFmtId="0" fontId="3" fillId="7" borderId="291" xfId="0" applyFont="1" applyFill="1" applyBorder="1" applyAlignment="1">
      <alignment horizontal="center" vertical="center"/>
    </xf>
    <xf numFmtId="0" fontId="0" fillId="2" borderId="0" xfId="0" applyFill="1" applyBorder="1"/>
    <xf numFmtId="0" fontId="45" fillId="7" borderId="282" xfId="0" applyFont="1" applyFill="1" applyBorder="1" applyAlignment="1">
      <alignment horizontal="center" vertical="center" wrapText="1"/>
    </xf>
    <xf numFmtId="0" fontId="45" fillId="7" borderId="244" xfId="0" applyFont="1" applyFill="1" applyBorder="1" applyAlignment="1">
      <alignment vertical="center" wrapText="1"/>
    </xf>
    <xf numFmtId="0" fontId="47" fillId="7" borderId="322" xfId="0" applyFont="1" applyFill="1" applyBorder="1" applyAlignment="1">
      <alignment horizontal="center" vertical="center" wrapText="1"/>
    </xf>
    <xf numFmtId="0" fontId="47" fillId="7" borderId="306" xfId="0" applyFont="1" applyFill="1" applyBorder="1" applyAlignment="1">
      <alignment horizontal="center" vertical="center" wrapText="1"/>
    </xf>
    <xf numFmtId="0" fontId="64" fillId="0" borderId="0" xfId="0" applyFont="1"/>
    <xf numFmtId="0" fontId="0" fillId="0" borderId="0" xfId="0" applyFill="1" applyBorder="1"/>
    <xf numFmtId="0" fontId="1" fillId="7" borderId="223" xfId="0" applyFont="1" applyFill="1" applyBorder="1" applyAlignment="1">
      <alignment horizontal="center" vertical="center" wrapText="1"/>
    </xf>
    <xf numFmtId="0" fontId="1" fillId="7" borderId="107" xfId="0" applyFont="1" applyFill="1" applyBorder="1" applyAlignment="1">
      <alignment horizontal="center" vertical="center" wrapText="1"/>
    </xf>
    <xf numFmtId="0" fontId="1" fillId="7" borderId="224" xfId="0" applyFont="1" applyFill="1" applyBorder="1" applyAlignment="1">
      <alignment horizontal="center" vertical="center" wrapText="1"/>
    </xf>
    <xf numFmtId="0" fontId="6" fillId="0" borderId="223" xfId="0" applyFont="1" applyFill="1" applyBorder="1" applyAlignment="1">
      <alignment horizontal="left" vertical="center" wrapText="1"/>
    </xf>
    <xf numFmtId="0" fontId="6" fillId="8" borderId="223" xfId="0" applyFont="1" applyFill="1" applyBorder="1" applyAlignment="1">
      <alignment horizontal="center" vertical="center" wrapText="1"/>
    </xf>
    <xf numFmtId="0" fontId="6" fillId="0" borderId="208" xfId="0" applyFont="1" applyFill="1" applyBorder="1" applyAlignment="1">
      <alignment horizontal="center" vertical="center" wrapText="1"/>
    </xf>
    <xf numFmtId="0" fontId="6" fillId="2" borderId="114" xfId="0" applyFont="1" applyFill="1" applyBorder="1" applyAlignment="1">
      <alignment horizontal="center" vertical="center" wrapText="1"/>
    </xf>
    <xf numFmtId="0" fontId="6" fillId="0" borderId="107" xfId="0" applyFont="1" applyFill="1" applyBorder="1" applyAlignment="1">
      <alignment horizontal="left" vertical="center" wrapText="1"/>
    </xf>
    <xf numFmtId="0" fontId="6" fillId="0" borderId="327"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236" xfId="0" applyFont="1" applyFill="1" applyBorder="1" applyAlignment="1">
      <alignment horizontal="center" vertical="center" wrapText="1"/>
    </xf>
    <xf numFmtId="0" fontId="6" fillId="0" borderId="263" xfId="0" applyFont="1" applyFill="1" applyBorder="1" applyAlignment="1">
      <alignment horizontal="center" vertical="center" wrapText="1"/>
    </xf>
    <xf numFmtId="0" fontId="6" fillId="8" borderId="263" xfId="0" applyFont="1" applyFill="1" applyBorder="1" applyAlignment="1">
      <alignment horizontal="center" vertical="center" wrapText="1"/>
    </xf>
    <xf numFmtId="0" fontId="6" fillId="9" borderId="223" xfId="0" applyFont="1" applyFill="1" applyBorder="1" applyAlignment="1">
      <alignment horizontal="center" vertical="center" wrapText="1"/>
    </xf>
    <xf numFmtId="0" fontId="6" fillId="0" borderId="114" xfId="0" applyFont="1" applyFill="1" applyBorder="1" applyAlignment="1">
      <alignment horizontal="left" vertical="center" wrapText="1"/>
    </xf>
    <xf numFmtId="0" fontId="65" fillId="9" borderId="114" xfId="0" applyFont="1" applyFill="1" applyBorder="1" applyAlignment="1">
      <alignment horizontal="center" vertical="center" wrapText="1"/>
    </xf>
    <xf numFmtId="0" fontId="6" fillId="8" borderId="114" xfId="0" applyFont="1" applyFill="1" applyBorder="1" applyAlignment="1">
      <alignment horizontal="center" vertical="center" wrapText="1"/>
    </xf>
    <xf numFmtId="0" fontId="6" fillId="0" borderId="117" xfId="0" applyFont="1" applyFill="1" applyBorder="1" applyAlignment="1">
      <alignment horizontal="center" vertical="center" wrapText="1"/>
    </xf>
    <xf numFmtId="0" fontId="6" fillId="2" borderId="114" xfId="0" applyFont="1" applyFill="1" applyBorder="1" applyAlignment="1">
      <alignment horizontal="left" vertical="center" wrapText="1"/>
    </xf>
    <xf numFmtId="0" fontId="65" fillId="9" borderId="114" xfId="0" applyFont="1" applyFill="1" applyBorder="1" applyAlignment="1">
      <alignment horizontal="left" vertical="center"/>
    </xf>
    <xf numFmtId="0" fontId="6" fillId="0" borderId="263" xfId="0" applyFont="1" applyFill="1" applyBorder="1" applyAlignment="1">
      <alignment horizontal="left" vertical="center" wrapText="1"/>
    </xf>
    <xf numFmtId="0" fontId="6" fillId="2" borderId="275" xfId="0" applyFont="1" applyFill="1" applyBorder="1" applyAlignment="1">
      <alignment horizontal="center" vertical="center" wrapText="1"/>
    </xf>
    <xf numFmtId="0" fontId="6" fillId="2" borderId="330" xfId="0" applyFont="1" applyFill="1" applyBorder="1" applyAlignment="1">
      <alignment horizontal="center" vertical="center" wrapText="1"/>
    </xf>
    <xf numFmtId="0" fontId="6" fillId="9" borderId="114" xfId="0" applyFont="1" applyFill="1" applyBorder="1" applyAlignment="1">
      <alignment horizontal="center" vertical="center" wrapText="1"/>
    </xf>
    <xf numFmtId="0" fontId="6" fillId="0" borderId="332" xfId="0" applyFont="1" applyFill="1" applyBorder="1" applyAlignment="1">
      <alignment horizontal="center" vertical="center" wrapText="1"/>
    </xf>
    <xf numFmtId="0" fontId="6" fillId="0" borderId="112" xfId="0" applyFont="1" applyFill="1" applyBorder="1" applyAlignment="1">
      <alignment horizontal="center" vertical="center" wrapText="1"/>
    </xf>
    <xf numFmtId="0" fontId="6" fillId="0" borderId="115" xfId="0" applyFont="1" applyFill="1" applyBorder="1" applyAlignment="1">
      <alignment horizontal="center" vertical="center" wrapText="1"/>
    </xf>
    <xf numFmtId="0" fontId="6" fillId="0" borderId="110" xfId="0" applyFont="1" applyFill="1" applyBorder="1" applyAlignment="1">
      <alignment horizontal="center" vertical="center" wrapText="1"/>
    </xf>
    <xf numFmtId="0" fontId="6" fillId="0" borderId="334" xfId="0" applyFont="1" applyFill="1" applyBorder="1" applyAlignment="1">
      <alignment horizontal="center" vertical="center" wrapText="1"/>
    </xf>
    <xf numFmtId="0" fontId="6" fillId="0" borderId="335" xfId="0" applyFont="1" applyFill="1" applyBorder="1" applyAlignment="1">
      <alignment horizontal="center" vertical="center" wrapText="1"/>
    </xf>
    <xf numFmtId="0" fontId="6" fillId="0" borderId="275" xfId="0" applyFont="1" applyFill="1" applyBorder="1" applyAlignment="1">
      <alignment horizontal="center" vertical="center" wrapText="1"/>
    </xf>
    <xf numFmtId="0" fontId="6" fillId="0" borderId="33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0" borderId="336" xfId="0" applyFont="1" applyFill="1" applyBorder="1" applyAlignment="1">
      <alignment horizontal="center" vertical="center" wrapText="1"/>
    </xf>
    <xf numFmtId="0" fontId="6" fillId="0" borderId="337" xfId="0" applyFont="1" applyFill="1" applyBorder="1" applyAlignment="1">
      <alignment horizontal="center" vertical="center" wrapText="1"/>
    </xf>
    <xf numFmtId="0" fontId="0" fillId="8" borderId="52" xfId="0" applyFill="1" applyBorder="1"/>
    <xf numFmtId="0" fontId="6" fillId="13" borderId="338" xfId="0" applyFont="1" applyFill="1" applyBorder="1" applyAlignment="1">
      <alignment horizontal="center" vertical="center" wrapText="1"/>
    </xf>
    <xf numFmtId="0" fontId="6" fillId="14" borderId="338" xfId="0" applyFont="1" applyFill="1" applyBorder="1" applyAlignment="1">
      <alignment horizontal="center" vertical="center" wrapText="1"/>
    </xf>
    <xf numFmtId="0" fontId="6" fillId="4" borderId="338" xfId="0" applyFont="1" applyFill="1" applyBorder="1" applyAlignment="1">
      <alignment horizontal="center" vertical="center" wrapText="1"/>
    </xf>
    <xf numFmtId="0" fontId="6" fillId="6" borderId="338" xfId="0" applyFont="1" applyFill="1" applyBorder="1" applyAlignment="1">
      <alignment horizontal="center" vertical="center" wrapText="1"/>
    </xf>
    <xf numFmtId="0" fontId="6" fillId="0" borderId="236" xfId="0" applyFont="1" applyFill="1" applyBorder="1" applyAlignment="1">
      <alignment horizontal="center" vertical="center" wrapText="1"/>
    </xf>
    <xf numFmtId="0" fontId="0" fillId="2" borderId="0" xfId="0" applyFill="1" applyBorder="1" applyAlignment="1">
      <alignment horizontal="left"/>
    </xf>
    <xf numFmtId="0" fontId="6" fillId="8" borderId="333" xfId="0" applyFont="1" applyFill="1" applyBorder="1" applyAlignment="1">
      <alignment horizontal="center" vertical="center" wrapText="1"/>
    </xf>
    <xf numFmtId="0" fontId="0" fillId="9" borderId="339" xfId="0" applyFill="1" applyBorder="1"/>
    <xf numFmtId="0" fontId="6" fillId="0" borderId="0" xfId="0" applyFont="1" applyAlignment="1">
      <alignment vertical="center" wrapText="1"/>
    </xf>
    <xf numFmtId="0" fontId="50" fillId="0" borderId="0" xfId="0" applyFont="1" applyFill="1" applyAlignment="1">
      <alignment vertical="center" wrapText="1"/>
    </xf>
    <xf numFmtId="0" fontId="6" fillId="15" borderId="340" xfId="0" applyFont="1" applyFill="1" applyBorder="1" applyAlignment="1">
      <alignment horizontal="center" vertical="center" wrapText="1"/>
    </xf>
    <xf numFmtId="0" fontId="6" fillId="15" borderId="114" xfId="0" applyFont="1" applyFill="1" applyBorder="1" applyAlignment="1">
      <alignment horizontal="center" vertical="center" wrapText="1"/>
    </xf>
    <xf numFmtId="0" fontId="6" fillId="15" borderId="223" xfId="0" applyFont="1" applyFill="1" applyBorder="1" applyAlignment="1">
      <alignment horizontal="center" vertical="center" wrapText="1"/>
    </xf>
    <xf numFmtId="0" fontId="6" fillId="15" borderId="282" xfId="0" applyFont="1" applyFill="1" applyBorder="1" applyAlignment="1">
      <alignment horizontal="center" vertical="center" wrapText="1"/>
    </xf>
    <xf numFmtId="0" fontId="6" fillId="15" borderId="117" xfId="0" applyFont="1" applyFill="1" applyBorder="1" applyAlignment="1">
      <alignment horizontal="center" vertical="center" wrapText="1"/>
    </xf>
    <xf numFmtId="0" fontId="6" fillId="15" borderId="263" xfId="0" applyFont="1" applyFill="1" applyBorder="1" applyAlignment="1">
      <alignment horizontal="center" vertical="center" wrapText="1"/>
    </xf>
    <xf numFmtId="0" fontId="6" fillId="15" borderId="275" xfId="0" applyFont="1" applyFill="1" applyBorder="1" applyAlignment="1">
      <alignment horizontal="center" vertical="center" wrapText="1"/>
    </xf>
    <xf numFmtId="0" fontId="6" fillId="15" borderId="224" xfId="0" applyFont="1" applyFill="1" applyBorder="1" applyAlignment="1">
      <alignment horizontal="center" vertical="center" wrapText="1"/>
    </xf>
    <xf numFmtId="0" fontId="6" fillId="15" borderId="327" xfId="0" applyFont="1" applyFill="1" applyBorder="1" applyAlignment="1">
      <alignment horizontal="center" vertical="center" wrapText="1"/>
    </xf>
    <xf numFmtId="0" fontId="6" fillId="15" borderId="115" xfId="0" applyFont="1" applyFill="1" applyBorder="1" applyAlignment="1">
      <alignment horizontal="center" vertical="center" wrapText="1"/>
    </xf>
    <xf numFmtId="0" fontId="0" fillId="15" borderId="20" xfId="0" applyFill="1" applyBorder="1"/>
    <xf numFmtId="0" fontId="6" fillId="15" borderId="107" xfId="0" applyFont="1" applyFill="1" applyBorder="1" applyAlignment="1">
      <alignment horizontal="center" vertical="center" wrapText="1"/>
    </xf>
    <xf numFmtId="0" fontId="6" fillId="15" borderId="210" xfId="0" applyFont="1" applyFill="1" applyBorder="1" applyAlignment="1">
      <alignment horizontal="center" vertical="center" wrapText="1"/>
    </xf>
    <xf numFmtId="0" fontId="6" fillId="0" borderId="167" xfId="0" applyFont="1" applyFill="1" applyBorder="1" applyAlignment="1">
      <alignment horizontal="center" vertical="center" wrapText="1"/>
    </xf>
    <xf numFmtId="0" fontId="6" fillId="0" borderId="167" xfId="0" applyFont="1" applyFill="1" applyBorder="1" applyAlignment="1">
      <alignment horizontal="left" vertical="center" wrapText="1"/>
    </xf>
    <xf numFmtId="0" fontId="6" fillId="15" borderId="167" xfId="0" applyFont="1" applyFill="1" applyBorder="1" applyAlignment="1">
      <alignment horizontal="center" vertical="center" wrapText="1"/>
    </xf>
    <xf numFmtId="0" fontId="6" fillId="8" borderId="167" xfId="0" applyFont="1" applyFill="1" applyBorder="1" applyAlignment="1">
      <alignment horizontal="center" vertical="center" wrapText="1"/>
    </xf>
    <xf numFmtId="0" fontId="6" fillId="15" borderId="169" xfId="0" applyFont="1" applyFill="1" applyBorder="1" applyAlignment="1">
      <alignment horizontal="center" vertical="center" wrapText="1"/>
    </xf>
    <xf numFmtId="0" fontId="6" fillId="0" borderId="156" xfId="0" applyFont="1" applyFill="1" applyBorder="1" applyAlignment="1">
      <alignment horizontal="center" vertical="center" wrapText="1"/>
    </xf>
    <xf numFmtId="0" fontId="6" fillId="2" borderId="121" xfId="0" applyFont="1" applyFill="1" applyBorder="1" applyAlignment="1">
      <alignment horizontal="center" vertical="center" wrapText="1"/>
    </xf>
    <xf numFmtId="0" fontId="6" fillId="0" borderId="133" xfId="0" applyFont="1" applyFill="1" applyBorder="1" applyAlignment="1">
      <alignment horizontal="left" vertical="center" wrapText="1"/>
    </xf>
    <xf numFmtId="0" fontId="6" fillId="0" borderId="133" xfId="0" applyFont="1" applyFill="1" applyBorder="1" applyAlignment="1">
      <alignment horizontal="center" vertical="center" wrapText="1"/>
    </xf>
    <xf numFmtId="0" fontId="6" fillId="0" borderId="121" xfId="0" applyFont="1" applyFill="1" applyBorder="1" applyAlignment="1">
      <alignment horizontal="center" vertical="center" wrapText="1"/>
    </xf>
    <xf numFmtId="0" fontId="6" fillId="15" borderId="121" xfId="0" applyFont="1" applyFill="1" applyBorder="1" applyAlignment="1">
      <alignment horizontal="center" vertical="center" wrapText="1"/>
    </xf>
    <xf numFmtId="0" fontId="6" fillId="0" borderId="130" xfId="0" applyFont="1" applyFill="1" applyBorder="1" applyAlignment="1">
      <alignment horizontal="center" vertical="center" wrapText="1"/>
    </xf>
    <xf numFmtId="0" fontId="46" fillId="7" borderId="125" xfId="0" applyFont="1" applyFill="1" applyBorder="1" applyAlignment="1">
      <alignment vertical="center" wrapText="1"/>
    </xf>
    <xf numFmtId="0" fontId="45" fillId="7" borderId="129" xfId="0" applyFont="1" applyFill="1" applyBorder="1" applyAlignment="1">
      <alignment horizontal="center" vertical="center" wrapText="1"/>
    </xf>
    <xf numFmtId="0" fontId="3" fillId="7" borderId="129" xfId="0" applyFont="1" applyFill="1" applyBorder="1" applyAlignment="1">
      <alignment horizontal="center" vertical="center" wrapText="1"/>
    </xf>
    <xf numFmtId="0" fontId="46" fillId="7" borderId="129" xfId="0" applyFont="1" applyFill="1" applyBorder="1" applyAlignment="1">
      <alignment vertical="center" wrapText="1"/>
    </xf>
    <xf numFmtId="0" fontId="45" fillId="7" borderId="162" xfId="0" applyFont="1" applyFill="1" applyBorder="1" applyAlignment="1">
      <alignment horizontal="center" vertical="center" wrapText="1"/>
    </xf>
    <xf numFmtId="0" fontId="50" fillId="2" borderId="160" xfId="0" applyFont="1" applyFill="1" applyBorder="1" applyAlignment="1">
      <alignment horizontal="center" vertical="center" wrapText="1"/>
    </xf>
    <xf numFmtId="0" fontId="46" fillId="2" borderId="164" xfId="0" applyFont="1" applyFill="1" applyBorder="1" applyAlignment="1">
      <alignment horizontal="center" vertical="center" wrapText="1"/>
    </xf>
    <xf numFmtId="0" fontId="6" fillId="2" borderId="160" xfId="0" applyFont="1" applyFill="1" applyBorder="1" applyAlignment="1">
      <alignment horizontal="center" vertical="center" wrapText="1"/>
    </xf>
    <xf numFmtId="0" fontId="46" fillId="0" borderId="160" xfId="0" applyFont="1" applyBorder="1" applyAlignment="1">
      <alignment horizontal="center" vertical="center" wrapText="1"/>
    </xf>
    <xf numFmtId="0" fontId="50" fillId="0" borderId="160" xfId="0" applyFont="1" applyBorder="1" applyAlignment="1">
      <alignment horizontal="center" vertical="center" wrapText="1"/>
    </xf>
    <xf numFmtId="0" fontId="50" fillId="0" borderId="163" xfId="0" applyFont="1" applyBorder="1" applyAlignment="1">
      <alignment horizontal="center" vertical="center" wrapText="1"/>
    </xf>
    <xf numFmtId="0" fontId="50" fillId="2" borderId="0" xfId="0" applyFont="1" applyFill="1" applyAlignment="1">
      <alignment horizontal="center" vertical="center" wrapText="1"/>
    </xf>
    <xf numFmtId="0" fontId="22" fillId="2" borderId="0" xfId="0" applyFont="1" applyFill="1" applyAlignment="1">
      <alignment horizontal="center" vertical="center"/>
    </xf>
    <xf numFmtId="0" fontId="3" fillId="7" borderId="259" xfId="0" applyFont="1" applyFill="1" applyBorder="1" applyAlignment="1">
      <alignment horizontal="center" vertical="center" wrapText="1"/>
    </xf>
    <xf numFmtId="3" fontId="3" fillId="2" borderId="343" xfId="0" applyNumberFormat="1" applyFont="1" applyFill="1" applyBorder="1" applyAlignment="1">
      <alignment horizontal="center" vertical="center" wrapText="1"/>
    </xf>
    <xf numFmtId="0" fontId="3" fillId="7" borderId="277" xfId="0" applyFont="1" applyFill="1" applyBorder="1" applyAlignment="1">
      <alignment horizontal="center" vertical="center" wrapText="1"/>
    </xf>
    <xf numFmtId="3" fontId="3" fillId="2" borderId="344" xfId="0" applyNumberFormat="1" applyFont="1" applyFill="1" applyBorder="1" applyAlignment="1">
      <alignment horizontal="center" vertical="center" wrapText="1"/>
    </xf>
    <xf numFmtId="0" fontId="0" fillId="2" borderId="0" xfId="0" applyFill="1" applyAlignment="1">
      <alignment horizontal="left" vertical="top" wrapText="1"/>
    </xf>
    <xf numFmtId="0" fontId="64" fillId="0" borderId="0" xfId="0" applyFont="1" applyAlignment="1">
      <alignment vertical="center"/>
    </xf>
    <xf numFmtId="0" fontId="64" fillId="0" borderId="0" xfId="0" applyFont="1" applyAlignment="1">
      <alignment horizontal="center" vertical="center"/>
    </xf>
    <xf numFmtId="3" fontId="43" fillId="0" borderId="184" xfId="0" applyNumberFormat="1" applyFont="1" applyBorder="1" applyAlignment="1">
      <alignment horizontal="center" vertical="center" wrapText="1"/>
    </xf>
    <xf numFmtId="3" fontId="43" fillId="0" borderId="185" xfId="0" applyNumberFormat="1" applyFont="1" applyBorder="1" applyAlignment="1">
      <alignment horizontal="center" vertical="center" wrapText="1"/>
    </xf>
    <xf numFmtId="3" fontId="0" fillId="2" borderId="0" xfId="0" applyNumberFormat="1" applyFill="1"/>
    <xf numFmtId="3" fontId="32" fillId="2" borderId="0" xfId="1" applyNumberFormat="1" applyFont="1" applyFill="1" applyBorder="1" applyAlignment="1">
      <alignment horizontal="left" vertical="center"/>
    </xf>
    <xf numFmtId="3" fontId="32" fillId="2" borderId="0" xfId="1" applyNumberFormat="1" applyFont="1" applyFill="1" applyBorder="1" applyAlignment="1">
      <alignment horizontal="center" vertical="center"/>
    </xf>
    <xf numFmtId="3" fontId="1" fillId="2" borderId="0" xfId="0" applyNumberFormat="1" applyFont="1" applyFill="1" applyAlignment="1">
      <alignment horizontal="right" vertical="center"/>
    </xf>
    <xf numFmtId="3" fontId="3" fillId="7" borderId="133" xfId="0" applyNumberFormat="1" applyFont="1" applyFill="1" applyBorder="1" applyAlignment="1">
      <alignment horizontal="center" vertical="center" wrapText="1"/>
    </xf>
    <xf numFmtId="3" fontId="3" fillId="7" borderId="155" xfId="0" applyNumberFormat="1" applyFont="1" applyFill="1" applyBorder="1" applyAlignment="1">
      <alignment horizontal="center" vertical="center" wrapText="1"/>
    </xf>
    <xf numFmtId="3" fontId="3" fillId="0" borderId="223" xfId="0" quotePrefix="1" applyNumberFormat="1" applyFont="1" applyBorder="1" applyAlignment="1">
      <alignment horizontal="center" vertical="center" wrapText="1"/>
    </xf>
    <xf numFmtId="3" fontId="3" fillId="0" borderId="208" xfId="0" applyNumberFormat="1" applyFont="1" applyBorder="1" applyAlignment="1">
      <alignment horizontal="center" vertical="center" wrapText="1"/>
    </xf>
    <xf numFmtId="3" fontId="3" fillId="0" borderId="210" xfId="0" applyNumberFormat="1" applyFont="1" applyBorder="1" applyAlignment="1">
      <alignment horizontal="center" vertical="center" wrapText="1"/>
    </xf>
    <xf numFmtId="3" fontId="3" fillId="2" borderId="107" xfId="0" applyNumberFormat="1" applyFont="1" applyFill="1" applyBorder="1" applyAlignment="1">
      <alignment horizontal="center" vertical="center" wrapText="1"/>
    </xf>
    <xf numFmtId="3" fontId="3" fillId="2" borderId="224" xfId="0" applyNumberFormat="1" applyFont="1" applyFill="1" applyBorder="1" applyAlignment="1">
      <alignment horizontal="center" vertical="center" wrapText="1"/>
    </xf>
    <xf numFmtId="3" fontId="3" fillId="0" borderId="213" xfId="0" applyNumberFormat="1" applyFont="1" applyBorder="1" applyAlignment="1">
      <alignment horizontal="center" vertical="center" wrapText="1"/>
    </xf>
    <xf numFmtId="3" fontId="0" fillId="2" borderId="0" xfId="0" applyNumberFormat="1" applyFill="1" applyAlignment="1">
      <alignment vertical="center" wrapText="1"/>
    </xf>
    <xf numFmtId="3" fontId="1" fillId="2" borderId="0" xfId="0" applyNumberFormat="1" applyFont="1" applyFill="1" applyAlignment="1">
      <alignment vertical="center" wrapText="1"/>
    </xf>
    <xf numFmtId="3" fontId="0" fillId="2" borderId="52" xfId="0" applyNumberFormat="1" applyFill="1" applyBorder="1" applyAlignment="1">
      <alignment vertical="center" wrapText="1"/>
    </xf>
    <xf numFmtId="3" fontId="3" fillId="7" borderId="278" xfId="0" applyNumberFormat="1" applyFont="1" applyFill="1" applyBorder="1" applyAlignment="1">
      <alignment horizontal="center" vertical="top" wrapText="1"/>
    </xf>
    <xf numFmtId="3" fontId="3" fillId="7" borderId="31" xfId="0" applyNumberFormat="1" applyFont="1" applyFill="1" applyBorder="1" applyAlignment="1">
      <alignment horizontal="center" vertical="top" wrapText="1"/>
    </xf>
    <xf numFmtId="3" fontId="45" fillId="7" borderId="248" xfId="0" applyNumberFormat="1" applyFont="1" applyFill="1" applyBorder="1" applyAlignment="1">
      <alignment horizontal="center" vertical="top" wrapText="1"/>
    </xf>
    <xf numFmtId="3" fontId="45" fillId="7" borderId="31" xfId="0" applyNumberFormat="1" applyFont="1" applyFill="1" applyBorder="1" applyAlignment="1">
      <alignment horizontal="center" vertical="top" wrapText="1"/>
    </xf>
    <xf numFmtId="3" fontId="3" fillId="7" borderId="62" xfId="0" applyNumberFormat="1" applyFont="1" applyFill="1" applyBorder="1" applyAlignment="1">
      <alignment horizontal="center" vertical="top" wrapText="1"/>
    </xf>
    <xf numFmtId="3" fontId="3" fillId="7" borderId="279" xfId="0" applyNumberFormat="1" applyFont="1" applyFill="1" applyBorder="1" applyAlignment="1">
      <alignment horizontal="center" vertical="top" wrapText="1"/>
    </xf>
    <xf numFmtId="3" fontId="3" fillId="7" borderId="50" xfId="0" applyNumberFormat="1" applyFont="1" applyFill="1" applyBorder="1" applyAlignment="1">
      <alignment horizontal="center" vertical="top" wrapText="1"/>
    </xf>
    <xf numFmtId="3" fontId="45" fillId="7" borderId="299" xfId="0" applyNumberFormat="1" applyFont="1" applyFill="1" applyBorder="1" applyAlignment="1">
      <alignment horizontal="center" vertical="top" wrapText="1"/>
    </xf>
    <xf numFmtId="3" fontId="45" fillId="7" borderId="300" xfId="0" applyNumberFormat="1" applyFont="1" applyFill="1" applyBorder="1" applyAlignment="1">
      <alignment horizontal="center" vertical="top" wrapText="1"/>
    </xf>
    <xf numFmtId="3" fontId="3" fillId="7" borderId="20" xfId="0" applyNumberFormat="1" applyFont="1" applyFill="1" applyBorder="1" applyAlignment="1">
      <alignment horizontal="center" vertical="top" wrapText="1"/>
    </xf>
    <xf numFmtId="3" fontId="45" fillId="0" borderId="227" xfId="0" applyNumberFormat="1" applyFont="1" applyFill="1" applyBorder="1" applyAlignment="1">
      <alignment horizontal="center" vertical="center" wrapText="1"/>
    </xf>
    <xf numFmtId="3" fontId="45" fillId="0" borderId="228" xfId="0" applyNumberFormat="1" applyFont="1" applyFill="1" applyBorder="1" applyAlignment="1">
      <alignment horizontal="center" vertical="center" wrapText="1"/>
    </xf>
    <xf numFmtId="3" fontId="45" fillId="0" borderId="229" xfId="0" applyNumberFormat="1" applyFont="1" applyFill="1" applyBorder="1" applyAlignment="1">
      <alignment horizontal="center" vertical="center" wrapText="1"/>
    </xf>
    <xf numFmtId="3" fontId="45" fillId="0" borderId="184" xfId="0" quotePrefix="1" applyNumberFormat="1" applyFont="1" applyFill="1" applyBorder="1" applyAlignment="1">
      <alignment horizontal="center" vertical="center" wrapText="1"/>
    </xf>
    <xf numFmtId="3" fontId="45" fillId="0" borderId="185" xfId="0" quotePrefix="1" applyNumberFormat="1" applyFont="1" applyFill="1" applyBorder="1" applyAlignment="1">
      <alignment horizontal="center" vertical="center" wrapText="1"/>
    </xf>
    <xf numFmtId="3" fontId="45" fillId="0" borderId="185" xfId="0" applyNumberFormat="1" applyFont="1" applyFill="1" applyBorder="1" applyAlignment="1">
      <alignment horizontal="center" vertical="center" wrapText="1"/>
    </xf>
    <xf numFmtId="3" fontId="45" fillId="0" borderId="186" xfId="0" applyNumberFormat="1" applyFont="1" applyFill="1" applyBorder="1" applyAlignment="1">
      <alignment horizontal="center" vertical="center" wrapText="1"/>
    </xf>
    <xf numFmtId="3" fontId="45" fillId="2" borderId="184" xfId="0" applyNumberFormat="1" applyFont="1" applyFill="1" applyBorder="1" applyAlignment="1">
      <alignment horizontal="center" vertical="center" wrapText="1"/>
    </xf>
    <xf numFmtId="3" fontId="45" fillId="2" borderId="185" xfId="0" quotePrefix="1" applyNumberFormat="1" applyFont="1" applyFill="1" applyBorder="1" applyAlignment="1">
      <alignment horizontal="center" vertical="center" wrapText="1"/>
    </xf>
    <xf numFmtId="3" fontId="45" fillId="2" borderId="185" xfId="0" applyNumberFormat="1" applyFont="1" applyFill="1" applyBorder="1" applyAlignment="1">
      <alignment horizontal="center" vertical="center" wrapText="1"/>
    </xf>
    <xf numFmtId="3" fontId="45" fillId="2" borderId="186" xfId="0" applyNumberFormat="1" applyFont="1" applyFill="1" applyBorder="1" applyAlignment="1">
      <alignment horizontal="center" vertical="center" wrapText="1"/>
    </xf>
    <xf numFmtId="3" fontId="45" fillId="2" borderId="293" xfId="0" quotePrefix="1" applyNumberFormat="1" applyFont="1" applyFill="1" applyBorder="1" applyAlignment="1">
      <alignment horizontal="center" vertical="center" wrapText="1"/>
    </xf>
    <xf numFmtId="3" fontId="45" fillId="2" borderId="294" xfId="0" quotePrefix="1" applyNumberFormat="1" applyFont="1" applyFill="1" applyBorder="1" applyAlignment="1">
      <alignment horizontal="center" vertical="center" wrapText="1"/>
    </xf>
    <xf numFmtId="3" fontId="45" fillId="2" borderId="294" xfId="0" applyNumberFormat="1" applyFont="1" applyFill="1" applyBorder="1" applyAlignment="1">
      <alignment horizontal="center" vertical="center" wrapText="1"/>
    </xf>
    <xf numFmtId="3" fontId="45" fillId="2" borderId="295" xfId="0" applyNumberFormat="1" applyFont="1" applyFill="1" applyBorder="1" applyAlignment="1">
      <alignment horizontal="center" vertical="center" wrapText="1"/>
    </xf>
    <xf numFmtId="3" fontId="45" fillId="2" borderId="227" xfId="0" applyNumberFormat="1" applyFont="1" applyFill="1" applyBorder="1" applyAlignment="1">
      <alignment horizontal="center" vertical="center" wrapText="1"/>
    </xf>
    <xf numFmtId="3" fontId="45" fillId="2" borderId="228" xfId="0" applyNumberFormat="1" applyFont="1" applyFill="1" applyBorder="1" applyAlignment="1">
      <alignment horizontal="center" vertical="center" wrapText="1"/>
    </xf>
    <xf numFmtId="3" fontId="45" fillId="2" borderId="229" xfId="0" applyNumberFormat="1" applyFont="1" applyFill="1" applyBorder="1" applyAlignment="1">
      <alignment horizontal="center" vertical="center" wrapText="1"/>
    </xf>
    <xf numFmtId="3" fontId="45" fillId="2" borderId="184" xfId="0" quotePrefix="1" applyNumberFormat="1" applyFont="1" applyFill="1" applyBorder="1" applyAlignment="1">
      <alignment horizontal="center" vertical="center" wrapText="1"/>
    </xf>
    <xf numFmtId="3" fontId="45" fillId="2" borderId="186" xfId="0" quotePrefix="1" applyNumberFormat="1" applyFont="1" applyFill="1" applyBorder="1" applyAlignment="1">
      <alignment horizontal="center" vertical="center" wrapText="1"/>
    </xf>
    <xf numFmtId="3" fontId="45" fillId="0" borderId="184" xfId="0" quotePrefix="1" applyNumberFormat="1" applyFont="1" applyBorder="1" applyAlignment="1">
      <alignment horizontal="center" vertical="center" wrapText="1"/>
    </xf>
    <xf numFmtId="3" fontId="45" fillId="0" borderId="186" xfId="0" quotePrefix="1" applyNumberFormat="1" applyFont="1" applyBorder="1" applyAlignment="1">
      <alignment horizontal="center" vertical="center" wrapText="1"/>
    </xf>
    <xf numFmtId="3" fontId="45" fillId="0" borderId="187" xfId="0" quotePrefix="1" applyNumberFormat="1" applyFont="1" applyBorder="1" applyAlignment="1">
      <alignment horizontal="center" vertical="center" wrapText="1"/>
    </xf>
    <xf numFmtId="3" fontId="45" fillId="0" borderId="189" xfId="0" quotePrefix="1" applyNumberFormat="1" applyFont="1" applyBorder="1" applyAlignment="1">
      <alignment horizontal="center" vertical="center" wrapText="1"/>
    </xf>
    <xf numFmtId="3" fontId="6" fillId="0" borderId="0" xfId="0" applyNumberFormat="1" applyFont="1" applyAlignment="1">
      <alignment horizontal="left" vertical="center" wrapText="1"/>
    </xf>
    <xf numFmtId="3" fontId="0" fillId="7" borderId="0" xfId="0" applyNumberFormat="1" applyFill="1" applyAlignment="1">
      <alignment vertical="center" wrapText="1"/>
    </xf>
    <xf numFmtId="3" fontId="0" fillId="0" borderId="0" xfId="0" applyNumberFormat="1" applyFill="1"/>
    <xf numFmtId="3" fontId="32" fillId="0" borderId="0" xfId="1" applyNumberFormat="1" applyFont="1" applyFill="1" applyBorder="1" applyAlignment="1">
      <alignment horizontal="center" vertical="center"/>
    </xf>
    <xf numFmtId="3" fontId="1" fillId="0" borderId="0" xfId="0" applyNumberFormat="1" applyFont="1" applyFill="1" applyAlignment="1">
      <alignment horizontal="right" vertical="center"/>
    </xf>
    <xf numFmtId="3" fontId="45" fillId="7" borderId="209" xfId="0" applyNumberFormat="1" applyFont="1" applyFill="1" applyBorder="1" applyAlignment="1">
      <alignment horizontal="center" vertical="top" wrapText="1"/>
    </xf>
    <xf numFmtId="3" fontId="45" fillId="7" borderId="107" xfId="0" applyNumberFormat="1" applyFont="1" applyFill="1" applyBorder="1" applyAlignment="1">
      <alignment horizontal="center" vertical="top" wrapText="1"/>
    </xf>
    <xf numFmtId="3" fontId="45" fillId="7" borderId="110" xfId="0" applyNumberFormat="1" applyFont="1" applyFill="1" applyBorder="1" applyAlignment="1">
      <alignment horizontal="center" vertical="top" wrapText="1"/>
    </xf>
    <xf numFmtId="3" fontId="3" fillId="7" borderId="110" xfId="0" applyNumberFormat="1" applyFont="1" applyFill="1" applyBorder="1" applyAlignment="1">
      <alignment horizontal="center" vertical="top" wrapText="1"/>
    </xf>
    <xf numFmtId="3" fontId="45" fillId="7" borderId="252" xfId="0" applyNumberFormat="1" applyFont="1" applyFill="1" applyBorder="1" applyAlignment="1">
      <alignment horizontal="center" vertical="top"/>
    </xf>
    <xf numFmtId="3" fontId="45" fillId="7" borderId="215" xfId="0" applyNumberFormat="1" applyFont="1" applyFill="1" applyBorder="1" applyAlignment="1">
      <alignment horizontal="center" vertical="top" wrapText="1"/>
    </xf>
    <xf numFmtId="3" fontId="45" fillId="7" borderId="113" xfId="0" applyNumberFormat="1" applyFont="1" applyFill="1" applyBorder="1" applyAlignment="1">
      <alignment horizontal="center" vertical="top" wrapText="1"/>
    </xf>
    <xf numFmtId="3" fontId="45" fillId="7" borderId="108" xfId="0" applyNumberFormat="1" applyFont="1" applyFill="1" applyBorder="1" applyAlignment="1">
      <alignment horizontal="center" vertical="top" wrapText="1"/>
    </xf>
    <xf numFmtId="3" fontId="45" fillId="7" borderId="118" xfId="0" applyNumberFormat="1" applyFont="1" applyFill="1" applyBorder="1" applyAlignment="1">
      <alignment horizontal="center" vertical="top" wrapText="1"/>
    </xf>
    <xf numFmtId="3" fontId="45" fillId="7" borderId="62" xfId="0" applyNumberFormat="1" applyFont="1" applyFill="1" applyBorder="1" applyAlignment="1">
      <alignment horizontal="center" vertical="top"/>
    </xf>
    <xf numFmtId="3" fontId="0" fillId="7" borderId="121" xfId="0" applyNumberFormat="1" applyFill="1" applyBorder="1"/>
    <xf numFmtId="3" fontId="45" fillId="7" borderId="137" xfId="0" applyNumberFormat="1" applyFont="1" applyFill="1" applyBorder="1" applyAlignment="1">
      <alignment horizontal="center" vertical="top" wrapText="1"/>
    </xf>
    <xf numFmtId="3" fontId="45" fillId="7" borderId="136" xfId="0" applyNumberFormat="1" applyFont="1" applyFill="1" applyBorder="1" applyAlignment="1">
      <alignment horizontal="center" vertical="top" wrapText="1"/>
    </xf>
    <xf numFmtId="3" fontId="45" fillId="7" borderId="253" xfId="0" applyNumberFormat="1" applyFont="1" applyFill="1" applyBorder="1" applyAlignment="1">
      <alignment horizontal="center" vertical="top"/>
    </xf>
    <xf numFmtId="3" fontId="43" fillId="0" borderId="254" xfId="3" applyNumberFormat="1" applyFont="1" applyFill="1" applyBorder="1" applyAlignment="1">
      <alignment horizontal="center" vertical="center" wrapText="1"/>
    </xf>
    <xf numFmtId="3" fontId="43" fillId="0" borderId="142" xfId="3" applyNumberFormat="1" applyFont="1" applyFill="1" applyBorder="1" applyAlignment="1">
      <alignment horizontal="center" vertical="center" wrapText="1"/>
    </xf>
    <xf numFmtId="3" fontId="43" fillId="0" borderId="255" xfId="3" applyNumberFormat="1" applyFont="1" applyFill="1" applyBorder="1" applyAlignment="1">
      <alignment horizontal="center" vertical="center" wrapText="1"/>
    </xf>
    <xf numFmtId="3" fontId="0" fillId="2" borderId="0" xfId="0" applyNumberFormat="1" applyFill="1" applyBorder="1"/>
    <xf numFmtId="3" fontId="45" fillId="7" borderId="148" xfId="0" applyNumberFormat="1" applyFont="1" applyFill="1" applyBorder="1" applyAlignment="1">
      <alignment horizontal="center" vertical="top" wrapText="1"/>
    </xf>
    <xf numFmtId="3" fontId="3" fillId="7" borderId="107" xfId="0" applyNumberFormat="1" applyFont="1" applyFill="1" applyBorder="1" applyAlignment="1">
      <alignment horizontal="center" vertical="top" wrapText="1"/>
    </xf>
    <xf numFmtId="3" fontId="3" fillId="7" borderId="134" xfId="0" applyNumberFormat="1" applyFont="1" applyFill="1" applyBorder="1" applyAlignment="1">
      <alignment horizontal="center" vertical="top" wrapText="1"/>
    </xf>
    <xf numFmtId="3" fontId="45" fillId="7" borderId="280" xfId="0" applyNumberFormat="1" applyFont="1" applyFill="1" applyBorder="1" applyAlignment="1">
      <alignment horizontal="center" vertical="top" wrapText="1"/>
    </xf>
    <xf numFmtId="3" fontId="45" fillId="7" borderId="128" xfId="0" applyNumberFormat="1" applyFont="1" applyFill="1" applyBorder="1" applyAlignment="1">
      <alignment horizontal="center" vertical="top" wrapText="1"/>
    </xf>
    <xf numFmtId="3" fontId="3" fillId="7" borderId="113" xfId="0" applyNumberFormat="1" applyFont="1" applyFill="1" applyBorder="1" applyAlignment="1">
      <alignment horizontal="center" vertical="top" wrapText="1"/>
    </xf>
    <xf numFmtId="3" fontId="3" fillId="7" borderId="128" xfId="0" applyNumberFormat="1" applyFont="1" applyFill="1" applyBorder="1" applyAlignment="1">
      <alignment horizontal="center" vertical="top" wrapText="1"/>
    </xf>
    <xf numFmtId="3" fontId="45" fillId="7" borderId="241" xfId="0" applyNumberFormat="1" applyFont="1" applyFill="1" applyBorder="1" applyAlignment="1">
      <alignment horizontal="center" vertical="top" wrapText="1"/>
    </xf>
    <xf numFmtId="3" fontId="45" fillId="7" borderId="121" xfId="0" applyNumberFormat="1" applyFont="1" applyFill="1" applyBorder="1" applyAlignment="1">
      <alignment horizontal="center" vertical="top" wrapText="1"/>
    </xf>
    <xf numFmtId="3" fontId="3" fillId="7" borderId="121" xfId="0" applyNumberFormat="1" applyFont="1" applyFill="1" applyBorder="1" applyAlignment="1">
      <alignment horizontal="center" vertical="top" wrapText="1"/>
    </xf>
    <xf numFmtId="3" fontId="3" fillId="7" borderId="130" xfId="0" applyNumberFormat="1" applyFont="1" applyFill="1" applyBorder="1" applyAlignment="1">
      <alignment horizontal="center" vertical="top" wrapText="1"/>
    </xf>
    <xf numFmtId="3" fontId="43" fillId="2" borderId="260" xfId="3" applyNumberFormat="1" applyFont="1" applyFill="1" applyBorder="1" applyAlignment="1">
      <alignment horizontal="center" vertical="center"/>
    </xf>
    <xf numFmtId="3" fontId="43" fillId="2" borderId="195" xfId="3" applyNumberFormat="1" applyFont="1" applyFill="1" applyBorder="1" applyAlignment="1">
      <alignment horizontal="center" vertical="center"/>
    </xf>
    <xf numFmtId="3" fontId="43" fillId="2" borderId="196" xfId="3" applyNumberFormat="1" applyFont="1" applyFill="1" applyBorder="1" applyAlignment="1">
      <alignment horizontal="center" vertical="center"/>
    </xf>
    <xf numFmtId="3" fontId="43" fillId="0" borderId="261" xfId="3" applyNumberFormat="1" applyFont="1" applyBorder="1" applyAlignment="1">
      <alignment horizontal="center" vertical="center"/>
    </xf>
    <xf numFmtId="3" fontId="43" fillId="0" borderId="197" xfId="3" applyNumberFormat="1" applyFont="1" applyBorder="1" applyAlignment="1">
      <alignment horizontal="center" vertical="center"/>
    </xf>
    <xf numFmtId="3" fontId="43" fillId="0" borderId="198" xfId="3" applyNumberFormat="1" applyFont="1" applyBorder="1" applyAlignment="1">
      <alignment horizontal="center" vertical="center"/>
    </xf>
    <xf numFmtId="3" fontId="64" fillId="0" borderId="0" xfId="0" applyNumberFormat="1" applyFont="1" applyAlignment="1">
      <alignment vertical="center"/>
    </xf>
    <xf numFmtId="3" fontId="56" fillId="0" borderId="0" xfId="0" applyNumberFormat="1" applyFont="1" applyAlignment="1">
      <alignment horizontal="left" vertical="top" wrapText="1"/>
    </xf>
    <xf numFmtId="3" fontId="0" fillId="0" borderId="0" xfId="0" applyNumberFormat="1" applyAlignment="1">
      <alignment horizontal="center" vertical="center"/>
    </xf>
    <xf numFmtId="3" fontId="0" fillId="7" borderId="0" xfId="5" applyNumberFormat="1" applyFont="1" applyFill="1" applyAlignment="1">
      <alignment horizontal="center" vertical="center"/>
    </xf>
    <xf numFmtId="3" fontId="8" fillId="2" borderId="0" xfId="0" applyNumberFormat="1" applyFont="1" applyFill="1" applyAlignment="1">
      <alignment horizontal="center" vertical="center"/>
    </xf>
    <xf numFmtId="3" fontId="45" fillId="7" borderId="74" xfId="0" applyNumberFormat="1" applyFont="1" applyFill="1" applyBorder="1" applyAlignment="1">
      <alignment horizontal="center" vertical="top" wrapText="1"/>
    </xf>
    <xf numFmtId="3" fontId="3" fillId="7" borderId="106" xfId="0" applyNumberFormat="1" applyFont="1" applyFill="1" applyBorder="1" applyAlignment="1">
      <alignment horizontal="center" vertical="top" wrapText="1"/>
    </xf>
    <xf numFmtId="3" fontId="45" fillId="7" borderId="106" xfId="0" applyNumberFormat="1" applyFont="1" applyFill="1" applyBorder="1" applyAlignment="1">
      <alignment horizontal="center" vertical="top" wrapText="1"/>
    </xf>
    <xf numFmtId="3" fontId="3" fillId="7" borderId="78" xfId="0" applyNumberFormat="1" applyFont="1" applyFill="1" applyBorder="1" applyAlignment="1">
      <alignment horizontal="center" vertical="top"/>
    </xf>
    <xf numFmtId="3" fontId="45" fillId="7" borderId="105" xfId="0" applyNumberFormat="1" applyFont="1" applyFill="1" applyBorder="1" applyAlignment="1">
      <alignment horizontal="center" vertical="top" wrapText="1"/>
    </xf>
    <xf numFmtId="3" fontId="3" fillId="7" borderId="77" xfId="0" applyNumberFormat="1" applyFont="1" applyFill="1" applyBorder="1" applyAlignment="1">
      <alignment horizontal="center" vertical="top"/>
    </xf>
    <xf numFmtId="3" fontId="3" fillId="7" borderId="105" xfId="0" applyNumberFormat="1" applyFont="1" applyFill="1" applyBorder="1" applyAlignment="1">
      <alignment horizontal="center" vertical="top" wrapText="1"/>
    </xf>
    <xf numFmtId="3" fontId="45" fillId="7" borderId="149" xfId="0" applyNumberFormat="1" applyFont="1" applyFill="1" applyBorder="1" applyAlignment="1">
      <alignment horizontal="center" vertical="top" wrapText="1"/>
    </xf>
    <xf numFmtId="3" fontId="3" fillId="7" borderId="149" xfId="0" applyNumberFormat="1" applyFont="1" applyFill="1" applyBorder="1" applyAlignment="1">
      <alignment horizontal="center" vertical="top" wrapText="1"/>
    </xf>
    <xf numFmtId="3" fontId="3" fillId="7" borderId="88" xfId="0" applyNumberFormat="1" applyFont="1" applyFill="1" applyBorder="1" applyAlignment="1">
      <alignment horizontal="center" vertical="top"/>
    </xf>
    <xf numFmtId="3" fontId="64" fillId="0" borderId="0" xfId="0" applyNumberFormat="1" applyFont="1" applyAlignment="1">
      <alignment horizontal="center" vertical="center"/>
    </xf>
    <xf numFmtId="3" fontId="0" fillId="2" borderId="0" xfId="0" applyNumberFormat="1" applyFill="1" applyAlignment="1">
      <alignment horizontal="left" vertical="top" wrapText="1"/>
    </xf>
    <xf numFmtId="3" fontId="56" fillId="0" borderId="0" xfId="0" applyNumberFormat="1" applyFont="1" applyAlignment="1">
      <alignment horizontal="left" vertical="center" wrapText="1"/>
    </xf>
    <xf numFmtId="3" fontId="50" fillId="2" borderId="0" xfId="0" applyNumberFormat="1" applyFont="1" applyFill="1" applyAlignment="1">
      <alignment horizontal="left" vertical="top" wrapText="1"/>
    </xf>
    <xf numFmtId="3" fontId="8" fillId="2" borderId="0" xfId="0" applyNumberFormat="1" applyFont="1" applyFill="1"/>
    <xf numFmtId="3" fontId="8" fillId="5" borderId="0" xfId="0" applyNumberFormat="1" applyFont="1" applyFill="1"/>
    <xf numFmtId="3" fontId="0" fillId="5" borderId="0" xfId="0" applyNumberFormat="1" applyFill="1"/>
    <xf numFmtId="3" fontId="0" fillId="2" borderId="120" xfId="0" applyNumberFormat="1" applyFill="1" applyBorder="1"/>
    <xf numFmtId="3" fontId="3" fillId="0" borderId="192" xfId="0" applyNumberFormat="1" applyFont="1" applyBorder="1" applyAlignment="1">
      <alignment horizontal="center" vertical="center" wrapText="1"/>
    </xf>
    <xf numFmtId="3" fontId="3" fillId="0" borderId="193" xfId="0" applyNumberFormat="1" applyFont="1" applyBorder="1" applyAlignment="1">
      <alignment horizontal="center" vertical="center" wrapText="1"/>
    </xf>
    <xf numFmtId="3" fontId="22" fillId="2" borderId="0" xfId="0" applyNumberFormat="1" applyFont="1" applyFill="1"/>
    <xf numFmtId="3" fontId="48" fillId="2" borderId="0" xfId="0" applyNumberFormat="1" applyFont="1" applyFill="1" applyAlignment="1">
      <alignment horizontal="right" vertical="center"/>
    </xf>
    <xf numFmtId="3" fontId="22" fillId="2" borderId="0" xfId="0" applyNumberFormat="1" applyFont="1" applyFill="1" applyBorder="1"/>
    <xf numFmtId="3" fontId="3" fillId="7" borderId="351" xfId="0" applyNumberFormat="1" applyFont="1" applyFill="1" applyBorder="1" applyAlignment="1">
      <alignment horizontal="center" vertical="center" wrapText="1"/>
    </xf>
    <xf numFmtId="3" fontId="3" fillId="7" borderId="352" xfId="0" applyNumberFormat="1" applyFont="1" applyFill="1" applyBorder="1" applyAlignment="1">
      <alignment horizontal="center" vertical="center" wrapText="1"/>
    </xf>
    <xf numFmtId="3" fontId="3" fillId="7" borderId="353" xfId="0" applyNumberFormat="1" applyFont="1" applyFill="1" applyBorder="1" applyAlignment="1">
      <alignment horizontal="center" vertical="center" wrapText="1"/>
    </xf>
    <xf numFmtId="3" fontId="45" fillId="7" borderId="354" xfId="0" applyNumberFormat="1" applyFont="1" applyFill="1" applyBorder="1" applyAlignment="1">
      <alignment horizontal="center" vertical="top" wrapText="1"/>
    </xf>
    <xf numFmtId="3" fontId="45" fillId="7" borderId="62" xfId="0" applyNumberFormat="1" applyFont="1" applyFill="1" applyBorder="1" applyAlignment="1">
      <alignment horizontal="center" vertical="top" wrapText="1"/>
    </xf>
    <xf numFmtId="3" fontId="45" fillId="7" borderId="355" xfId="0" applyNumberFormat="1" applyFont="1" applyFill="1" applyBorder="1" applyAlignment="1">
      <alignment horizontal="center" vertical="top" wrapText="1"/>
    </xf>
    <xf numFmtId="3" fontId="45" fillId="7" borderId="20" xfId="0" applyNumberFormat="1" applyFont="1" applyFill="1" applyBorder="1" applyAlignment="1">
      <alignment horizontal="center" vertical="top" wrapText="1"/>
    </xf>
    <xf numFmtId="3" fontId="45" fillId="2" borderId="323" xfId="0" applyNumberFormat="1" applyFont="1" applyFill="1" applyBorder="1" applyAlignment="1">
      <alignment horizontal="center" vertical="center" wrapText="1"/>
    </xf>
    <xf numFmtId="3" fontId="45" fillId="2" borderId="324" xfId="0" applyNumberFormat="1" applyFont="1" applyFill="1" applyBorder="1" applyAlignment="1">
      <alignment horizontal="center" vertical="center" wrapText="1"/>
    </xf>
    <xf numFmtId="3" fontId="45" fillId="2" borderId="261" xfId="0" applyNumberFormat="1" applyFont="1" applyFill="1" applyBorder="1" applyAlignment="1">
      <alignment horizontal="center" vertical="center" wrapText="1"/>
    </xf>
    <xf numFmtId="3" fontId="45" fillId="2" borderId="198" xfId="0" applyNumberFormat="1" applyFont="1" applyFill="1" applyBorder="1" applyAlignment="1">
      <alignment horizontal="center" vertical="center" wrapText="1"/>
    </xf>
    <xf numFmtId="3" fontId="45" fillId="0" borderId="261" xfId="0" applyNumberFormat="1" applyFont="1" applyBorder="1" applyAlignment="1">
      <alignment horizontal="center" vertical="center" wrapText="1"/>
    </xf>
    <xf numFmtId="3" fontId="45" fillId="0" borderId="198" xfId="0" applyNumberFormat="1" applyFont="1" applyBorder="1" applyAlignment="1">
      <alignment horizontal="center" vertical="center" wrapText="1"/>
    </xf>
    <xf numFmtId="3" fontId="45" fillId="2" borderId="0" xfId="0" applyNumberFormat="1" applyFont="1" applyFill="1" applyAlignment="1">
      <alignment horizontal="center" vertical="center" wrapText="1"/>
    </xf>
    <xf numFmtId="3" fontId="22" fillId="7" borderId="0" xfId="0" applyNumberFormat="1" applyFont="1" applyFill="1"/>
    <xf numFmtId="3" fontId="14" fillId="2" borderId="0" xfId="1" applyNumberFormat="1" applyFill="1" applyBorder="1" applyAlignment="1">
      <alignment vertical="center"/>
    </xf>
    <xf numFmtId="3" fontId="44" fillId="7" borderId="148" xfId="0" applyNumberFormat="1" applyFont="1" applyFill="1" applyBorder="1" applyAlignment="1">
      <alignment horizontal="center" vertical="center" wrapText="1"/>
    </xf>
    <xf numFmtId="3" fontId="44" fillId="7" borderId="107" xfId="0" applyNumberFormat="1" applyFont="1" applyFill="1" applyBorder="1" applyAlignment="1">
      <alignment horizontal="center" vertical="center" wrapText="1"/>
    </xf>
    <xf numFmtId="3" fontId="44" fillId="7" borderId="134" xfId="0" applyNumberFormat="1" applyFont="1" applyFill="1" applyBorder="1" applyAlignment="1">
      <alignment horizontal="center" vertical="center" wrapText="1"/>
    </xf>
    <xf numFmtId="3" fontId="45" fillId="7" borderId="179" xfId="0" applyNumberFormat="1" applyFont="1" applyFill="1" applyBorder="1" applyAlignment="1">
      <alignment horizontal="center" vertical="top" wrapText="1"/>
    </xf>
    <xf numFmtId="3" fontId="3" fillId="7" borderId="118" xfId="0" applyNumberFormat="1" applyFont="1" applyFill="1" applyBorder="1" applyAlignment="1">
      <alignment horizontal="center" vertical="top" wrapText="1"/>
    </xf>
    <xf numFmtId="3" fontId="47" fillId="7" borderId="107" xfId="0" applyNumberFormat="1" applyFont="1" applyFill="1" applyBorder="1" applyAlignment="1">
      <alignment vertical="top" wrapText="1"/>
    </xf>
    <xf numFmtId="3" fontId="45" fillId="7" borderId="126" xfId="0" applyNumberFormat="1" applyFont="1" applyFill="1" applyBorder="1" applyAlignment="1">
      <alignment horizontal="center" vertical="top" wrapText="1"/>
    </xf>
    <xf numFmtId="3" fontId="47" fillId="7" borderId="118" xfId="0" applyNumberFormat="1" applyFont="1" applyFill="1" applyBorder="1" applyAlignment="1">
      <alignment vertical="top" wrapText="1"/>
    </xf>
    <xf numFmtId="3" fontId="47" fillId="7" borderId="113" xfId="0" applyNumberFormat="1" applyFont="1" applyFill="1" applyBorder="1" applyAlignment="1">
      <alignment vertical="top" wrapText="1"/>
    </xf>
    <xf numFmtId="3" fontId="47" fillId="7" borderId="128" xfId="0" applyNumberFormat="1" applyFont="1" applyFill="1" applyBorder="1" applyAlignment="1">
      <alignment vertical="top" wrapText="1"/>
    </xf>
    <xf numFmtId="3" fontId="45" fillId="7" borderId="161" xfId="0" applyNumberFormat="1" applyFont="1" applyFill="1" applyBorder="1" applyAlignment="1">
      <alignment horizontal="center" vertical="top" wrapText="1"/>
    </xf>
    <xf numFmtId="3" fontId="45" fillId="7" borderId="114" xfId="0" applyNumberFormat="1" applyFont="1" applyFill="1" applyBorder="1" applyAlignment="1">
      <alignment horizontal="center" vertical="top" wrapText="1"/>
    </xf>
    <xf numFmtId="3" fontId="47" fillId="7" borderId="114" xfId="0" applyNumberFormat="1" applyFont="1" applyFill="1" applyBorder="1" applyAlignment="1">
      <alignment vertical="top" wrapText="1"/>
    </xf>
    <xf numFmtId="3" fontId="47" fillId="7" borderId="127" xfId="0" applyNumberFormat="1" applyFont="1" applyFill="1" applyBorder="1" applyAlignment="1">
      <alignment vertical="top" wrapText="1"/>
    </xf>
    <xf numFmtId="3" fontId="0" fillId="7" borderId="179" xfId="0" applyNumberFormat="1" applyFill="1" applyBorder="1"/>
    <xf numFmtId="3" fontId="0" fillId="7" borderId="118" xfId="0" applyNumberFormat="1" applyFill="1" applyBorder="1"/>
    <xf numFmtId="3" fontId="0" fillId="7" borderId="113" xfId="0" applyNumberFormat="1" applyFill="1" applyBorder="1"/>
    <xf numFmtId="3" fontId="0" fillId="7" borderId="0" xfId="0" applyNumberFormat="1" applyFill="1" applyBorder="1"/>
    <xf numFmtId="3" fontId="47" fillId="7" borderId="126" xfId="0" applyNumberFormat="1" applyFont="1" applyFill="1" applyBorder="1" applyAlignment="1">
      <alignment vertical="top" wrapText="1"/>
    </xf>
    <xf numFmtId="3" fontId="0" fillId="7" borderId="241" xfId="0" applyNumberFormat="1" applyFill="1" applyBorder="1"/>
    <xf numFmtId="3" fontId="47" fillId="7" borderId="121" xfId="0" applyNumberFormat="1" applyFont="1" applyFill="1" applyBorder="1" applyAlignment="1">
      <alignment vertical="top" wrapText="1"/>
    </xf>
    <xf numFmtId="3" fontId="47" fillId="7" borderId="130" xfId="0" applyNumberFormat="1" applyFont="1" applyFill="1" applyBorder="1" applyAlignment="1">
      <alignment vertical="top" wrapText="1"/>
    </xf>
    <xf numFmtId="3" fontId="45" fillId="2" borderId="274" xfId="0" applyNumberFormat="1" applyFont="1" applyFill="1" applyBorder="1" applyAlignment="1">
      <alignment horizontal="center" vertical="center" wrapText="1"/>
    </xf>
    <xf numFmtId="3" fontId="45" fillId="2" borderId="262" xfId="0" applyNumberFormat="1" applyFont="1" applyFill="1" applyBorder="1" applyAlignment="1">
      <alignment horizontal="center" vertical="center" wrapText="1"/>
    </xf>
    <xf numFmtId="3" fontId="45" fillId="2" borderId="199" xfId="0" applyNumberFormat="1" applyFont="1" applyFill="1" applyBorder="1" applyAlignment="1">
      <alignment horizontal="center" vertical="center" wrapText="1"/>
    </xf>
    <xf numFmtId="3" fontId="45" fillId="2" borderId="200" xfId="0" quotePrefix="1" applyNumberFormat="1" applyFont="1" applyFill="1" applyBorder="1" applyAlignment="1">
      <alignment horizontal="center" vertical="center" wrapText="1"/>
    </xf>
    <xf numFmtId="3" fontId="39" fillId="2" borderId="0" xfId="0" applyNumberFormat="1" applyFont="1" applyFill="1" applyAlignment="1">
      <alignment horizontal="left" vertical="top"/>
    </xf>
    <xf numFmtId="3" fontId="41" fillId="2" borderId="0" xfId="0" applyNumberFormat="1" applyFont="1" applyFill="1" applyAlignment="1">
      <alignment horizontal="left" vertical="center" wrapText="1"/>
    </xf>
    <xf numFmtId="3" fontId="39" fillId="0" borderId="0" xfId="0" applyNumberFormat="1" applyFont="1"/>
    <xf numFmtId="3" fontId="39" fillId="2" borderId="0" xfId="0" applyNumberFormat="1" applyFont="1" applyFill="1"/>
    <xf numFmtId="3" fontId="3" fillId="2" borderId="0" xfId="0" applyNumberFormat="1" applyFont="1" applyFill="1" applyAlignment="1">
      <alignment horizontal="left" vertical="top"/>
    </xf>
    <xf numFmtId="3" fontId="3" fillId="0" borderId="0" xfId="0" applyNumberFormat="1" applyFont="1" applyAlignment="1">
      <alignment horizontal="left" vertical="top"/>
    </xf>
    <xf numFmtId="3" fontId="7" fillId="7" borderId="209" xfId="0" applyNumberFormat="1" applyFont="1" applyFill="1" applyBorder="1" applyAlignment="1">
      <alignment horizontal="center" vertical="center" wrapText="1"/>
    </xf>
    <xf numFmtId="3" fontId="7" fillId="7" borderId="107" xfId="0" applyNumberFormat="1" applyFont="1" applyFill="1" applyBorder="1" applyAlignment="1">
      <alignment horizontal="center" vertical="center" wrapText="1"/>
    </xf>
    <xf numFmtId="3" fontId="11" fillId="7" borderId="107" xfId="0" applyNumberFormat="1" applyFont="1" applyFill="1" applyBorder="1" applyAlignment="1">
      <alignment horizontal="center" vertical="center" wrapText="1"/>
    </xf>
    <xf numFmtId="3" fontId="45" fillId="7" borderId="209" xfId="0" applyNumberFormat="1" applyFont="1" applyFill="1" applyBorder="1" applyAlignment="1">
      <alignment horizontal="center" vertical="center" wrapText="1"/>
    </xf>
    <xf numFmtId="3" fontId="45" fillId="7" borderId="107" xfId="0" applyNumberFormat="1" applyFont="1" applyFill="1" applyBorder="1" applyAlignment="1">
      <alignment horizontal="center" vertical="center" wrapText="1"/>
    </xf>
    <xf numFmtId="3" fontId="3" fillId="7" borderId="107" xfId="0" applyNumberFormat="1" applyFont="1" applyFill="1" applyBorder="1" applyAlignment="1">
      <alignment horizontal="center" vertical="center" wrapText="1"/>
    </xf>
    <xf numFmtId="3" fontId="7" fillId="7" borderId="224" xfId="0" applyNumberFormat="1" applyFont="1" applyFill="1" applyBorder="1" applyAlignment="1">
      <alignment horizontal="center" vertical="center" wrapText="1"/>
    </xf>
    <xf numFmtId="3" fontId="7" fillId="7" borderId="213" xfId="0" applyNumberFormat="1" applyFont="1" applyFill="1" applyBorder="1" applyAlignment="1">
      <alignment horizontal="center" vertical="center" wrapText="1"/>
    </xf>
    <xf numFmtId="3" fontId="60" fillId="2" borderId="217" xfId="0" applyNumberFormat="1" applyFont="1" applyFill="1" applyBorder="1" applyAlignment="1">
      <alignment horizontal="center" vertical="center" wrapText="1"/>
    </xf>
    <xf numFmtId="3" fontId="60" fillId="2" borderId="197" xfId="0" applyNumberFormat="1" applyFont="1" applyFill="1" applyBorder="1" applyAlignment="1">
      <alignment horizontal="center" vertical="center" wrapText="1"/>
    </xf>
    <xf numFmtId="3" fontId="60" fillId="2" borderId="218" xfId="0" applyNumberFormat="1" applyFont="1" applyFill="1" applyBorder="1" applyAlignment="1">
      <alignment horizontal="center" vertical="center" wrapText="1"/>
    </xf>
    <xf numFmtId="4" fontId="44" fillId="7" borderId="212" xfId="0" applyNumberFormat="1" applyFont="1" applyFill="1" applyBorder="1" applyAlignment="1">
      <alignment horizontal="center" vertical="center" wrapText="1"/>
    </xf>
    <xf numFmtId="4" fontId="44" fillId="7" borderId="224" xfId="0" applyNumberFormat="1" applyFont="1" applyFill="1" applyBorder="1" applyAlignment="1">
      <alignment horizontal="center" vertical="center" wrapText="1"/>
    </xf>
    <xf numFmtId="4" fontId="7" fillId="7" borderId="224" xfId="0" applyNumberFormat="1" applyFont="1" applyFill="1" applyBorder="1" applyAlignment="1">
      <alignment horizontal="center" vertical="top" wrapText="1"/>
    </xf>
    <xf numFmtId="4" fontId="7" fillId="7" borderId="224" xfId="0" applyNumberFormat="1" applyFont="1" applyFill="1" applyBorder="1" applyAlignment="1">
      <alignment horizontal="center" vertical="center" wrapText="1"/>
    </xf>
    <xf numFmtId="3" fontId="45" fillId="7" borderId="261" xfId="0" applyNumberFormat="1" applyFont="1" applyFill="1" applyBorder="1" applyAlignment="1">
      <alignment horizontal="center" vertical="center" wrapText="1"/>
    </xf>
    <xf numFmtId="3" fontId="45" fillId="7" borderId="198" xfId="0" applyNumberFormat="1" applyFont="1" applyFill="1" applyBorder="1" applyAlignment="1">
      <alignment horizontal="center" vertical="center" wrapText="1"/>
    </xf>
    <xf numFmtId="3" fontId="45" fillId="7" borderId="307" xfId="0" applyNumberFormat="1" applyFont="1" applyFill="1" applyBorder="1" applyAlignment="1">
      <alignment horizontal="center" vertical="top" wrapText="1"/>
    </xf>
    <xf numFmtId="3" fontId="45" fillId="7" borderId="308" xfId="0" applyNumberFormat="1" applyFont="1" applyFill="1" applyBorder="1" applyAlignment="1">
      <alignment horizontal="center" vertical="top" wrapText="1"/>
    </xf>
    <xf numFmtId="3" fontId="45" fillId="7" borderId="309" xfId="0" applyNumberFormat="1" applyFont="1" applyFill="1" applyBorder="1" applyAlignment="1">
      <alignment horizontal="center" vertical="top" wrapText="1"/>
    </xf>
    <xf numFmtId="3" fontId="45" fillId="7" borderId="310" xfId="0" applyNumberFormat="1" applyFont="1" applyFill="1" applyBorder="1" applyAlignment="1">
      <alignment horizontal="center" vertical="top" wrapText="1"/>
    </xf>
    <xf numFmtId="3" fontId="45" fillId="7" borderId="311" xfId="0" applyNumberFormat="1" applyFont="1" applyFill="1" applyBorder="1" applyAlignment="1">
      <alignment horizontal="center" vertical="top" wrapText="1"/>
    </xf>
    <xf numFmtId="3" fontId="45" fillId="7" borderId="312" xfId="0" applyNumberFormat="1" applyFont="1" applyFill="1" applyBorder="1" applyAlignment="1">
      <alignment horizontal="center" vertical="top" wrapText="1"/>
    </xf>
    <xf numFmtId="3" fontId="45" fillId="0" borderId="313" xfId="0" applyNumberFormat="1" applyFont="1" applyBorder="1" applyAlignment="1">
      <alignment horizontal="center" vertical="center" wrapText="1"/>
    </xf>
    <xf numFmtId="3" fontId="45" fillId="2" borderId="314" xfId="0" applyNumberFormat="1" applyFont="1" applyFill="1" applyBorder="1" applyAlignment="1">
      <alignment horizontal="center" vertical="center" wrapText="1"/>
    </xf>
    <xf numFmtId="3" fontId="45" fillId="0" borderId="315" xfId="0" applyNumberFormat="1" applyFont="1" applyBorder="1" applyAlignment="1">
      <alignment horizontal="center" vertical="center" wrapText="1"/>
    </xf>
    <xf numFmtId="3" fontId="45" fillId="2" borderId="316" xfId="0" applyNumberFormat="1" applyFont="1" applyFill="1" applyBorder="1" applyAlignment="1">
      <alignment horizontal="center" vertical="center" wrapText="1"/>
    </xf>
    <xf numFmtId="3" fontId="45" fillId="0" borderId="316" xfId="0" applyNumberFormat="1" applyFont="1" applyBorder="1" applyAlignment="1">
      <alignment horizontal="center" vertical="center" wrapText="1"/>
    </xf>
    <xf numFmtId="3" fontId="56" fillId="0" borderId="0" xfId="0" applyNumberFormat="1" applyFont="1" applyAlignment="1">
      <alignment vertical="top" wrapText="1"/>
    </xf>
    <xf numFmtId="3" fontId="3" fillId="0" borderId="226" xfId="0" applyNumberFormat="1" applyFont="1" applyBorder="1" applyAlignment="1">
      <alignment horizontal="center" vertical="center" wrapText="1"/>
    </xf>
    <xf numFmtId="3" fontId="45" fillId="0" borderId="226" xfId="0" applyNumberFormat="1" applyFont="1" applyBorder="1" applyAlignment="1">
      <alignment horizontal="center" vertical="center" wrapText="1"/>
    </xf>
    <xf numFmtId="3" fontId="45" fillId="0" borderId="6" xfId="0" applyNumberFormat="1" applyFont="1" applyBorder="1" applyAlignment="1">
      <alignment horizontal="center" vertical="center" wrapText="1"/>
    </xf>
    <xf numFmtId="3" fontId="13" fillId="2" borderId="0" xfId="0" applyNumberFormat="1" applyFont="1" applyFill="1" applyAlignment="1">
      <alignment vertical="center"/>
    </xf>
    <xf numFmtId="3" fontId="14" fillId="2" borderId="0" xfId="1" applyNumberFormat="1" applyFill="1" applyBorder="1" applyAlignment="1">
      <alignment horizontal="center" vertical="center"/>
    </xf>
    <xf numFmtId="3" fontId="3" fillId="7" borderId="185" xfId="0" applyNumberFormat="1" applyFont="1" applyFill="1" applyBorder="1" applyAlignment="1">
      <alignment horizontal="center" vertical="top" wrapText="1"/>
    </xf>
    <xf numFmtId="3" fontId="3" fillId="7" borderId="186" xfId="0" applyNumberFormat="1" applyFont="1" applyFill="1" applyBorder="1" applyAlignment="1">
      <alignment horizontal="center" vertical="top" wrapText="1"/>
    </xf>
    <xf numFmtId="3" fontId="3" fillId="7" borderId="30" xfId="0" applyNumberFormat="1" applyFont="1" applyFill="1" applyBorder="1" applyAlignment="1">
      <alignment horizontal="center" vertical="top" wrapText="1"/>
    </xf>
    <xf numFmtId="3" fontId="3" fillId="7" borderId="24" xfId="0" applyNumberFormat="1" applyFont="1" applyFill="1" applyBorder="1" applyAlignment="1">
      <alignment horizontal="center" vertical="center" wrapText="1"/>
    </xf>
    <xf numFmtId="3" fontId="45" fillId="7" borderId="25" xfId="0" applyNumberFormat="1" applyFont="1" applyFill="1" applyBorder="1" applyAlignment="1">
      <alignment horizontal="center" vertical="center" wrapText="1"/>
    </xf>
    <xf numFmtId="3" fontId="3" fillId="7" borderId="185" xfId="0" applyNumberFormat="1" applyFont="1" applyFill="1" applyBorder="1" applyAlignment="1">
      <alignment horizontal="center" vertical="center" wrapText="1"/>
    </xf>
    <xf numFmtId="3" fontId="3" fillId="7" borderId="186" xfId="0" applyNumberFormat="1" applyFont="1" applyFill="1" applyBorder="1" applyAlignment="1">
      <alignment horizontal="center" vertical="center" wrapText="1"/>
    </xf>
    <xf numFmtId="3" fontId="3" fillId="7" borderId="29" xfId="0" applyNumberFormat="1" applyFont="1" applyFill="1" applyBorder="1" applyAlignment="1">
      <alignment horizontal="center" vertical="top" wrapText="1"/>
    </xf>
    <xf numFmtId="3" fontId="3" fillId="7" borderId="286" xfId="0" applyNumberFormat="1" applyFont="1" applyFill="1" applyBorder="1" applyAlignment="1">
      <alignment horizontal="center" vertical="center" wrapText="1"/>
    </xf>
    <xf numFmtId="3" fontId="3" fillId="7" borderId="287" xfId="0" applyNumberFormat="1" applyFont="1" applyFill="1" applyBorder="1" applyAlignment="1">
      <alignment horizontal="center" vertical="center" wrapText="1"/>
    </xf>
    <xf numFmtId="3" fontId="3" fillId="7" borderId="51" xfId="0" applyNumberFormat="1" applyFont="1" applyFill="1" applyBorder="1" applyAlignment="1">
      <alignment horizontal="center" vertical="top" wrapText="1"/>
    </xf>
    <xf numFmtId="3" fontId="3" fillId="7" borderId="188" xfId="0" applyNumberFormat="1" applyFont="1" applyFill="1" applyBorder="1" applyAlignment="1">
      <alignment horizontal="center" vertical="center" wrapText="1"/>
    </xf>
    <xf numFmtId="3" fontId="3" fillId="7" borderId="189" xfId="0" applyNumberFormat="1" applyFont="1" applyFill="1" applyBorder="1" applyAlignment="1">
      <alignment horizontal="center" vertical="center" wrapText="1"/>
    </xf>
    <xf numFmtId="3" fontId="45" fillId="0" borderId="185" xfId="0" applyNumberFormat="1" applyFont="1" applyBorder="1" applyAlignment="1">
      <alignment horizontal="center" vertical="center" wrapText="1"/>
    </xf>
    <xf numFmtId="3" fontId="45" fillId="0" borderId="186" xfId="0" applyNumberFormat="1" applyFont="1" applyBorder="1" applyAlignment="1">
      <alignment horizontal="center" vertical="center" wrapText="1"/>
    </xf>
    <xf numFmtId="3" fontId="45" fillId="0" borderId="203" xfId="0" applyNumberFormat="1" applyFont="1" applyBorder="1" applyAlignment="1">
      <alignment horizontal="center" vertical="center" wrapText="1"/>
    </xf>
    <xf numFmtId="3" fontId="45" fillId="0" borderId="203" xfId="0" applyNumberFormat="1" applyFont="1" applyFill="1" applyBorder="1" applyAlignment="1">
      <alignment horizontal="center" vertical="center" wrapText="1"/>
    </xf>
    <xf numFmtId="3" fontId="53" fillId="0" borderId="203" xfId="0" applyNumberFormat="1" applyFont="1" applyBorder="1" applyAlignment="1">
      <alignment horizontal="center" vertical="center" wrapText="1"/>
    </xf>
    <xf numFmtId="3" fontId="45" fillId="0" borderId="188" xfId="0" applyNumberFormat="1" applyFont="1" applyBorder="1" applyAlignment="1">
      <alignment horizontal="center" vertical="center" wrapText="1"/>
    </xf>
    <xf numFmtId="3" fontId="45" fillId="0" borderId="189" xfId="0" applyNumberFormat="1" applyFont="1" applyBorder="1" applyAlignment="1">
      <alignment horizontal="center" vertical="center" wrapText="1"/>
    </xf>
    <xf numFmtId="3" fontId="56" fillId="2" borderId="0" xfId="0" applyNumberFormat="1" applyFont="1" applyFill="1" applyAlignment="1">
      <alignment vertical="top" wrapText="1"/>
    </xf>
    <xf numFmtId="3" fontId="22" fillId="2" borderId="0" xfId="0" applyNumberFormat="1" applyFont="1" applyFill="1" applyAlignment="1">
      <alignment horizontal="center"/>
    </xf>
    <xf numFmtId="3" fontId="48" fillId="2" borderId="0" xfId="0" applyNumberFormat="1" applyFont="1" applyFill="1" applyAlignment="1">
      <alignment horizontal="left" vertical="center" wrapText="1"/>
    </xf>
    <xf numFmtId="3" fontId="45" fillId="7" borderId="134" xfId="0" applyNumberFormat="1" applyFont="1" applyFill="1" applyBorder="1" applyAlignment="1">
      <alignment horizontal="center" vertical="top" wrapText="1"/>
    </xf>
    <xf numFmtId="3" fontId="45" fillId="7" borderId="159" xfId="0" applyNumberFormat="1" applyFont="1" applyFill="1" applyBorder="1" applyAlignment="1">
      <alignment horizontal="center" vertical="top" wrapText="1"/>
    </xf>
    <xf numFmtId="3" fontId="45" fillId="7" borderId="133" xfId="0" applyNumberFormat="1" applyFont="1" applyFill="1" applyBorder="1" applyAlignment="1">
      <alignment horizontal="center" vertical="top" wrapText="1"/>
    </xf>
    <xf numFmtId="3" fontId="3" fillId="7" borderId="155" xfId="0" applyNumberFormat="1" applyFont="1" applyFill="1" applyBorder="1" applyAlignment="1">
      <alignment horizontal="center" vertical="top" wrapText="1"/>
    </xf>
    <xf numFmtId="3" fontId="43" fillId="0" borderId="148" xfId="0" applyNumberFormat="1" applyFont="1" applyFill="1" applyBorder="1" applyAlignment="1">
      <alignment horizontal="center" vertical="center" wrapText="1"/>
    </xf>
    <xf numFmtId="3" fontId="43" fillId="0" borderId="110" xfId="0" applyNumberFormat="1" applyFont="1" applyFill="1" applyBorder="1" applyAlignment="1">
      <alignment horizontal="center" vertical="center" wrapText="1"/>
    </xf>
    <xf numFmtId="3" fontId="43" fillId="0" borderId="107" xfId="0" applyNumberFormat="1" applyFont="1" applyFill="1" applyBorder="1" applyAlignment="1">
      <alignment horizontal="center" vertical="center" wrapText="1"/>
    </xf>
    <xf numFmtId="3" fontId="43" fillId="0" borderId="134" xfId="0" applyNumberFormat="1" applyFont="1" applyFill="1" applyBorder="1" applyAlignment="1">
      <alignment horizontal="center" vertical="center" wrapText="1"/>
    </xf>
    <xf numFmtId="3" fontId="43" fillId="0" borderId="159" xfId="0" applyNumberFormat="1" applyFont="1" applyFill="1" applyBorder="1" applyAlignment="1">
      <alignment horizontal="center" vertical="center" wrapText="1"/>
    </xf>
    <xf numFmtId="3" fontId="43" fillId="0" borderId="132" xfId="0" applyNumberFormat="1" applyFont="1" applyFill="1" applyBorder="1" applyAlignment="1">
      <alignment horizontal="center" vertical="center" wrapText="1"/>
    </xf>
    <xf numFmtId="3" fontId="43" fillId="0" borderId="133" xfId="0" applyNumberFormat="1" applyFont="1" applyFill="1" applyBorder="1" applyAlignment="1">
      <alignment horizontal="center" vertical="center" wrapText="1"/>
    </xf>
    <xf numFmtId="3" fontId="43" fillId="0" borderId="155" xfId="0" applyNumberFormat="1" applyFont="1" applyFill="1" applyBorder="1" applyAlignment="1">
      <alignment horizontal="center" vertical="center" wrapText="1"/>
    </xf>
    <xf numFmtId="3" fontId="1" fillId="2" borderId="0" xfId="0" applyNumberFormat="1" applyFont="1" applyFill="1" applyAlignment="1">
      <alignment vertical="center"/>
    </xf>
    <xf numFmtId="166" fontId="45" fillId="0" borderId="193" xfId="0" applyNumberFormat="1" applyFont="1" applyBorder="1" applyAlignment="1">
      <alignment horizontal="center" vertical="center" wrapText="1"/>
    </xf>
    <xf numFmtId="166" fontId="45" fillId="0" borderId="194" xfId="0" applyNumberFormat="1" applyFont="1" applyBorder="1" applyAlignment="1">
      <alignment horizontal="center" vertical="center" wrapText="1"/>
    </xf>
    <xf numFmtId="0" fontId="30" fillId="3" borderId="18" xfId="1" applyFont="1" applyFill="1" applyBorder="1" applyAlignment="1">
      <alignment horizontal="left" vertical="center" wrapText="1"/>
    </xf>
    <xf numFmtId="0" fontId="30" fillId="3" borderId="19" xfId="1" applyFont="1" applyFill="1" applyBorder="1" applyAlignment="1">
      <alignment horizontal="left" vertical="center" wrapText="1"/>
    </xf>
    <xf numFmtId="0" fontId="30" fillId="3" borderId="23" xfId="1" applyFont="1" applyFill="1" applyBorder="1" applyAlignment="1">
      <alignment horizontal="left" vertical="center"/>
    </xf>
    <xf numFmtId="0" fontId="14" fillId="3" borderId="18" xfId="1" applyFill="1" applyBorder="1" applyAlignment="1">
      <alignment horizontal="left" vertical="center" wrapText="1"/>
    </xf>
    <xf numFmtId="0" fontId="36" fillId="0" borderId="11" xfId="0" applyFont="1" applyBorder="1" applyAlignment="1">
      <alignment horizontal="center" vertical="center"/>
    </xf>
    <xf numFmtId="0" fontId="36" fillId="0" borderId="17" xfId="0" applyFont="1" applyBorder="1" applyAlignment="1">
      <alignment horizontal="center" vertical="center"/>
    </xf>
    <xf numFmtId="0" fontId="36" fillId="0" borderId="8" xfId="0" applyFont="1" applyBorder="1" applyAlignment="1">
      <alignment horizontal="center" vertical="center"/>
    </xf>
    <xf numFmtId="0" fontId="36" fillId="0" borderId="13" xfId="0" applyFont="1" applyBorder="1" applyAlignment="1">
      <alignment horizontal="center" vertical="center"/>
    </xf>
    <xf numFmtId="0" fontId="35" fillId="3" borderId="0" xfId="0" applyFont="1" applyFill="1" applyAlignment="1">
      <alignment horizontal="center"/>
    </xf>
    <xf numFmtId="0" fontId="27" fillId="3" borderId="21" xfId="0" applyFont="1" applyFill="1" applyBorder="1" applyAlignment="1">
      <alignment horizontal="center"/>
    </xf>
    <xf numFmtId="0" fontId="27" fillId="3" borderId="18" xfId="0" applyFont="1" applyFill="1" applyBorder="1" applyAlignment="1">
      <alignment horizontal="center"/>
    </xf>
    <xf numFmtId="0" fontId="36" fillId="0" borderId="11" xfId="0" applyFont="1" applyBorder="1" applyAlignment="1">
      <alignment horizontal="left" vertical="center"/>
    </xf>
    <xf numFmtId="0" fontId="36" fillId="0" borderId="12" xfId="0" applyFont="1" applyBorder="1" applyAlignment="1">
      <alignment horizontal="left" vertical="center"/>
    </xf>
    <xf numFmtId="0" fontId="36" fillId="0" borderId="17" xfId="0" applyFont="1" applyBorder="1" applyAlignment="1">
      <alignment horizontal="left" vertical="center"/>
    </xf>
    <xf numFmtId="0" fontId="36" fillId="0" borderId="8" xfId="0" applyFont="1" applyBorder="1" applyAlignment="1">
      <alignment horizontal="left" vertical="center"/>
    </xf>
    <xf numFmtId="0" fontId="36" fillId="0" borderId="0" xfId="0" applyFont="1" applyAlignment="1">
      <alignment horizontal="left" vertical="center"/>
    </xf>
    <xf numFmtId="0" fontId="36" fillId="0" borderId="13" xfId="0" applyFont="1" applyBorder="1" applyAlignment="1">
      <alignment horizontal="left" vertical="center"/>
    </xf>
    <xf numFmtId="0" fontId="37" fillId="6" borderId="14" xfId="0" applyFont="1" applyFill="1" applyBorder="1" applyAlignment="1">
      <alignment horizontal="left" vertical="center"/>
    </xf>
    <xf numFmtId="0" fontId="37" fillId="6" borderId="15" xfId="0" applyFont="1" applyFill="1" applyBorder="1" applyAlignment="1">
      <alignment horizontal="left" vertical="center"/>
    </xf>
    <xf numFmtId="0" fontId="37" fillId="6" borderId="16" xfId="0" applyFont="1" applyFill="1" applyBorder="1" applyAlignment="1">
      <alignment horizontal="left" vertical="center"/>
    </xf>
    <xf numFmtId="0" fontId="3" fillId="2" borderId="237" xfId="0" applyFont="1" applyFill="1" applyBorder="1" applyAlignment="1">
      <alignment horizontal="center" vertical="center" wrapText="1"/>
    </xf>
    <xf numFmtId="0" fontId="3" fillId="2" borderId="109" xfId="0" applyFont="1" applyFill="1" applyBorder="1" applyAlignment="1">
      <alignment horizontal="center" vertical="center" wrapText="1"/>
    </xf>
    <xf numFmtId="0" fontId="3" fillId="2" borderId="243" xfId="0" applyFont="1" applyFill="1" applyBorder="1" applyAlignment="1">
      <alignment horizontal="center" vertical="center" wrapText="1"/>
    </xf>
    <xf numFmtId="0" fontId="48" fillId="2" borderId="0" xfId="0" applyFont="1" applyFill="1" applyAlignment="1">
      <alignment horizontal="left" vertical="top" wrapText="1"/>
    </xf>
    <xf numFmtId="0" fontId="3" fillId="7" borderId="238" xfId="0" applyFont="1" applyFill="1" applyBorder="1" applyAlignment="1">
      <alignment horizontal="center" vertical="center" wrapText="1"/>
    </xf>
    <xf numFmtId="0" fontId="3" fillId="7" borderId="241" xfId="0" applyFont="1" applyFill="1" applyBorder="1" applyAlignment="1">
      <alignment horizontal="center" vertical="center" wrapText="1"/>
    </xf>
    <xf numFmtId="0" fontId="3" fillId="7" borderId="165" xfId="0" applyFont="1" applyFill="1" applyBorder="1" applyAlignment="1">
      <alignment horizontal="center" vertical="center" wrapText="1"/>
    </xf>
    <xf numFmtId="0" fontId="3" fillId="7" borderId="239" xfId="0"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4" xfId="0" applyFont="1" applyFill="1" applyBorder="1" applyAlignment="1">
      <alignment horizontal="center" vertical="center" wrapText="1"/>
    </xf>
    <xf numFmtId="0" fontId="3" fillId="7" borderId="240" xfId="0" applyFont="1" applyFill="1" applyBorder="1" applyAlignment="1">
      <alignment horizontal="center" vertical="center" wrapText="1"/>
    </xf>
    <xf numFmtId="0" fontId="3" fillId="7" borderId="121" xfId="0" applyFont="1" applyFill="1" applyBorder="1" applyAlignment="1">
      <alignment horizontal="center" vertical="center" wrapText="1"/>
    </xf>
    <xf numFmtId="0" fontId="3" fillId="7" borderId="167" xfId="0" applyFont="1" applyFill="1" applyBorder="1" applyAlignment="1">
      <alignment horizontal="center" vertical="center" wrapText="1"/>
    </xf>
    <xf numFmtId="3" fontId="3" fillId="7" borderId="167" xfId="0" applyNumberFormat="1" applyFont="1" applyFill="1" applyBorder="1" applyAlignment="1">
      <alignment horizontal="center" vertical="center" wrapText="1"/>
    </xf>
    <xf numFmtId="3" fontId="3" fillId="7" borderId="156" xfId="0" applyNumberFormat="1" applyFont="1" applyFill="1" applyBorder="1" applyAlignment="1">
      <alignment horizontal="center" vertical="center" wrapText="1"/>
    </xf>
    <xf numFmtId="0" fontId="3" fillId="0" borderId="242" xfId="0" applyFont="1" applyBorder="1" applyAlignment="1">
      <alignment horizontal="center" vertical="center" wrapText="1"/>
    </xf>
    <xf numFmtId="0" fontId="3" fillId="0" borderId="166" xfId="0" applyFont="1" applyBorder="1" applyAlignment="1">
      <alignment horizontal="center" vertical="center" wrapText="1"/>
    </xf>
    <xf numFmtId="0" fontId="3" fillId="0" borderId="225" xfId="0" applyFont="1" applyBorder="1" applyAlignment="1">
      <alignment horizontal="center" vertical="center" wrapText="1"/>
    </xf>
    <xf numFmtId="0" fontId="3" fillId="0" borderId="237" xfId="0" applyFont="1" applyBorder="1" applyAlignment="1">
      <alignment horizontal="center" vertical="center" wrapText="1"/>
    </xf>
    <xf numFmtId="0" fontId="3" fillId="0" borderId="109" xfId="0" applyFont="1" applyBorder="1" applyAlignment="1">
      <alignment horizontal="center" vertical="center" wrapText="1"/>
    </xf>
    <xf numFmtId="0" fontId="3" fillId="0" borderId="243" xfId="0" applyFont="1" applyBorder="1" applyAlignment="1">
      <alignment horizontal="center" vertical="center" wrapText="1"/>
    </xf>
    <xf numFmtId="0" fontId="3" fillId="2" borderId="301" xfId="0" applyFont="1" applyFill="1" applyBorder="1" applyAlignment="1">
      <alignment horizontal="center" vertical="center" wrapText="1"/>
    </xf>
    <xf numFmtId="0" fontId="3" fillId="2" borderId="302" xfId="0" applyFont="1" applyFill="1" applyBorder="1" applyAlignment="1">
      <alignment horizontal="center" vertical="center" wrapText="1"/>
    </xf>
    <xf numFmtId="0" fontId="45" fillId="2" borderId="57" xfId="0" applyFont="1" applyFill="1" applyBorder="1" applyAlignment="1">
      <alignment vertical="center" wrapText="1"/>
    </xf>
    <xf numFmtId="0" fontId="45" fillId="2" borderId="55" xfId="0" applyFont="1" applyFill="1" applyBorder="1" applyAlignment="1">
      <alignment vertical="center" wrapText="1"/>
    </xf>
    <xf numFmtId="0" fontId="3" fillId="7" borderId="0" xfId="0" applyFont="1" applyFill="1" applyAlignment="1">
      <alignment horizontal="center" vertical="center" wrapText="1"/>
    </xf>
    <xf numFmtId="0" fontId="50"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3" fillId="2" borderId="54" xfId="0" applyFont="1" applyFill="1" applyBorder="1" applyAlignment="1">
      <alignment vertical="center" wrapText="1"/>
    </xf>
    <xf numFmtId="0" fontId="3" fillId="2" borderId="57" xfId="0" applyFont="1" applyFill="1" applyBorder="1" applyAlignment="1">
      <alignment vertical="center" wrapText="1"/>
    </xf>
    <xf numFmtId="0" fontId="3" fillId="2" borderId="55" xfId="0" applyFont="1" applyFill="1" applyBorder="1" applyAlignment="1">
      <alignment vertical="center" wrapText="1"/>
    </xf>
    <xf numFmtId="0" fontId="3" fillId="2" borderId="29"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0" xfId="0" applyFont="1" applyFill="1" applyAlignment="1">
      <alignment vertical="center" wrapText="1"/>
    </xf>
    <xf numFmtId="0" fontId="3" fillId="2" borderId="34"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7" borderId="32" xfId="0" applyFont="1" applyFill="1" applyBorder="1" applyAlignment="1">
      <alignment horizontal="center" vertical="center" wrapText="1"/>
    </xf>
    <xf numFmtId="3" fontId="45" fillId="0" borderId="185" xfId="0" applyNumberFormat="1" applyFont="1" applyBorder="1" applyAlignment="1">
      <alignment horizontal="center" vertical="center" wrapText="1"/>
    </xf>
    <xf numFmtId="3" fontId="45" fillId="0" borderId="188" xfId="0" applyNumberFormat="1" applyFont="1" applyBorder="1" applyAlignment="1">
      <alignment horizontal="center" vertical="center" wrapText="1"/>
    </xf>
    <xf numFmtId="0" fontId="3" fillId="7" borderId="33" xfId="0" applyFont="1" applyFill="1" applyBorder="1" applyAlignment="1">
      <alignment horizontal="center" vertical="center"/>
    </xf>
    <xf numFmtId="0" fontId="3" fillId="7" borderId="32" xfId="0" applyFont="1" applyFill="1" applyBorder="1" applyAlignment="1">
      <alignment horizontal="center" vertical="center"/>
    </xf>
    <xf numFmtId="0" fontId="3" fillId="7" borderId="0" xfId="0" applyFont="1" applyFill="1" applyAlignment="1">
      <alignment horizontal="center" vertical="center"/>
    </xf>
    <xf numFmtId="3" fontId="45" fillId="2" borderId="185" xfId="0" applyNumberFormat="1" applyFont="1" applyFill="1" applyBorder="1" applyAlignment="1">
      <alignment horizontal="center" vertical="center" wrapText="1"/>
    </xf>
    <xf numFmtId="0" fontId="45" fillId="2" borderId="54" xfId="0" applyFont="1" applyFill="1" applyBorder="1" applyAlignment="1">
      <alignment vertical="center" wrapText="1"/>
    </xf>
    <xf numFmtId="0" fontId="3" fillId="2" borderId="54" xfId="0" applyFont="1" applyFill="1" applyBorder="1" applyAlignment="1">
      <alignment horizontal="left" vertical="center" wrapText="1"/>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xf numFmtId="0" fontId="3" fillId="7" borderId="296" xfId="0" applyFont="1" applyFill="1" applyBorder="1" applyAlignment="1">
      <alignment horizontal="center" vertical="center" wrapText="1"/>
    </xf>
    <xf numFmtId="0" fontId="3" fillId="7" borderId="278" xfId="0" applyFont="1" applyFill="1" applyBorder="1" applyAlignment="1">
      <alignment horizontal="center" vertical="center" wrapText="1"/>
    </xf>
    <xf numFmtId="0" fontId="3" fillId="7" borderId="279" xfId="0" applyFont="1" applyFill="1" applyBorder="1" applyAlignment="1">
      <alignment horizontal="center" vertical="center" wrapText="1"/>
    </xf>
    <xf numFmtId="0" fontId="3" fillId="7" borderId="297" xfId="0" applyFont="1" applyFill="1" applyBorder="1" applyAlignment="1">
      <alignment horizontal="center" vertical="center" wrapText="1"/>
    </xf>
    <xf numFmtId="0" fontId="3" fillId="7" borderId="54" xfId="0" applyFont="1" applyFill="1" applyBorder="1" applyAlignment="1">
      <alignment horizontal="center" vertical="center" wrapText="1"/>
    </xf>
    <xf numFmtId="0" fontId="3" fillId="7" borderId="58" xfId="0" applyFont="1" applyFill="1" applyBorder="1" applyAlignment="1">
      <alignment horizontal="center" vertical="center" wrapText="1"/>
    </xf>
    <xf numFmtId="0" fontId="3" fillId="7" borderId="9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52" xfId="0" applyFont="1" applyFill="1" applyBorder="1" applyAlignment="1">
      <alignment horizontal="center" vertical="center" wrapText="1"/>
    </xf>
    <xf numFmtId="0" fontId="3" fillId="7" borderId="298"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53" xfId="0" applyFont="1" applyFill="1" applyBorder="1" applyAlignment="1">
      <alignment horizontal="center" vertical="center"/>
    </xf>
    <xf numFmtId="0" fontId="3" fillId="7" borderId="297" xfId="0" applyFont="1" applyFill="1" applyBorder="1" applyAlignment="1">
      <alignment horizontal="center" vertical="center"/>
    </xf>
    <xf numFmtId="0" fontId="3" fillId="7" borderId="54" xfId="0" applyFont="1" applyFill="1" applyBorder="1" applyAlignment="1">
      <alignment horizontal="center" vertical="center"/>
    </xf>
    <xf numFmtId="0" fontId="3" fillId="7" borderId="58" xfId="0" applyFont="1" applyFill="1" applyBorder="1" applyAlignment="1">
      <alignment horizontal="center" vertical="center"/>
    </xf>
    <xf numFmtId="0" fontId="3" fillId="2" borderId="278" xfId="0" applyFont="1" applyFill="1" applyBorder="1" applyAlignment="1">
      <alignment horizontal="center" vertical="center" wrapText="1"/>
    </xf>
    <xf numFmtId="0" fontId="3" fillId="2" borderId="290" xfId="0" applyFont="1" applyFill="1" applyBorder="1" applyAlignment="1">
      <alignment horizontal="center" vertical="center" wrapText="1"/>
    </xf>
    <xf numFmtId="0" fontId="3" fillId="2" borderId="57" xfId="0" applyFont="1" applyFill="1" applyBorder="1" applyAlignment="1">
      <alignment horizontal="left" vertical="center" wrapText="1"/>
    </xf>
    <xf numFmtId="0" fontId="3" fillId="2" borderId="55" xfId="0" applyFont="1" applyFill="1" applyBorder="1" applyAlignment="1">
      <alignment horizontal="left" vertical="center" wrapText="1"/>
    </xf>
    <xf numFmtId="3" fontId="45" fillId="2" borderId="184" xfId="0" applyNumberFormat="1" applyFont="1" applyFill="1" applyBorder="1" applyAlignment="1">
      <alignment horizontal="center" vertical="center" wrapText="1"/>
    </xf>
    <xf numFmtId="0" fontId="3" fillId="7" borderId="33" xfId="0" applyFont="1" applyFill="1" applyBorder="1" applyAlignment="1">
      <alignment vertical="center" wrapText="1"/>
    </xf>
    <xf numFmtId="0" fontId="3" fillId="7" borderId="32" xfId="0" applyFont="1" applyFill="1" applyBorder="1" applyAlignment="1">
      <alignment vertical="center" wrapText="1"/>
    </xf>
    <xf numFmtId="0" fontId="3" fillId="7" borderId="29" xfId="0" applyFont="1" applyFill="1" applyBorder="1" applyAlignment="1">
      <alignment vertical="center" wrapText="1"/>
    </xf>
    <xf numFmtId="0" fontId="3" fillId="7" borderId="28" xfId="0" applyFont="1" applyFill="1" applyBorder="1" applyAlignment="1">
      <alignment vertical="center" wrapText="1"/>
    </xf>
    <xf numFmtId="0" fontId="3" fillId="7" borderId="29" xfId="0" applyFont="1" applyFill="1" applyBorder="1" applyAlignment="1">
      <alignment horizontal="center" vertical="center"/>
    </xf>
    <xf numFmtId="0" fontId="3" fillId="7" borderId="28" xfId="0" applyFont="1" applyFill="1" applyBorder="1" applyAlignment="1">
      <alignment horizontal="center" vertical="center"/>
    </xf>
    <xf numFmtId="3" fontId="32" fillId="2" borderId="0" xfId="1" applyNumberFormat="1" applyFont="1" applyFill="1" applyAlignment="1">
      <alignment horizontal="center" vertical="center" wrapText="1"/>
    </xf>
    <xf numFmtId="0" fontId="3" fillId="0" borderId="54" xfId="0" applyFont="1" applyBorder="1" applyAlignment="1">
      <alignment horizontal="left" vertical="center" wrapText="1"/>
    </xf>
    <xf numFmtId="0" fontId="3" fillId="0" borderId="291" xfId="0" applyFont="1" applyBorder="1" applyAlignment="1">
      <alignment horizontal="left" vertical="center" wrapText="1"/>
    </xf>
    <xf numFmtId="0" fontId="3" fillId="0" borderId="55" xfId="0" applyFont="1" applyBorder="1" applyAlignment="1">
      <alignment horizontal="left" vertical="center" wrapText="1"/>
    </xf>
    <xf numFmtId="0" fontId="3" fillId="7" borderId="292" xfId="0" applyFont="1" applyFill="1" applyBorder="1" applyAlignment="1">
      <alignment horizontal="center" vertical="center" wrapText="1"/>
    </xf>
    <xf numFmtId="0" fontId="3" fillId="7" borderId="0" xfId="0" applyFont="1" applyFill="1" applyBorder="1" applyAlignment="1">
      <alignment horizontal="center" vertical="center"/>
    </xf>
    <xf numFmtId="0" fontId="3" fillId="7" borderId="70" xfId="0" applyFont="1" applyFill="1" applyBorder="1" applyAlignment="1">
      <alignment horizontal="center" vertical="center"/>
    </xf>
    <xf numFmtId="3" fontId="3" fillId="7" borderId="250" xfId="0" applyNumberFormat="1" applyFont="1" applyFill="1" applyBorder="1" applyAlignment="1">
      <alignment horizontal="center" vertical="center" wrapText="1"/>
    </xf>
    <xf numFmtId="3" fontId="3" fillId="7" borderId="251" xfId="0" applyNumberFormat="1" applyFont="1" applyFill="1" applyBorder="1" applyAlignment="1">
      <alignment horizontal="center" vertical="center" wrapText="1"/>
    </xf>
    <xf numFmtId="3" fontId="45" fillId="2" borderId="201" xfId="0" applyNumberFormat="1" applyFont="1" applyFill="1" applyBorder="1" applyAlignment="1">
      <alignment horizontal="center" vertical="center" wrapText="1"/>
    </xf>
    <xf numFmtId="3" fontId="45" fillId="2" borderId="202" xfId="0" applyNumberFormat="1" applyFont="1" applyFill="1" applyBorder="1" applyAlignment="1">
      <alignment horizontal="center" vertical="center" wrapText="1"/>
    </xf>
    <xf numFmtId="3" fontId="45" fillId="2" borderId="203" xfId="0" applyNumberFormat="1" applyFont="1" applyFill="1" applyBorder="1" applyAlignment="1">
      <alignment horizontal="center" vertical="center" wrapText="1"/>
    </xf>
    <xf numFmtId="0" fontId="39" fillId="0" borderId="0" xfId="0" applyFont="1" applyFill="1" applyAlignment="1">
      <alignment horizontal="left" vertical="top" wrapText="1"/>
    </xf>
    <xf numFmtId="0" fontId="39" fillId="0" borderId="0" xfId="0" applyFont="1" applyFill="1" applyAlignment="1">
      <alignment horizontal="left" vertical="center" wrapText="1"/>
    </xf>
    <xf numFmtId="3" fontId="43" fillId="0" borderId="62" xfId="0" applyNumberFormat="1" applyFont="1" applyFill="1" applyBorder="1" applyAlignment="1">
      <alignment horizontal="center" vertical="center" wrapText="1"/>
    </xf>
    <xf numFmtId="3" fontId="43" fillId="0" borderId="20" xfId="0" applyNumberFormat="1" applyFont="1" applyFill="1" applyBorder="1" applyAlignment="1">
      <alignment horizontal="center" vertical="center" wrapText="1"/>
    </xf>
    <xf numFmtId="3" fontId="43" fillId="0" borderId="145" xfId="0" applyNumberFormat="1" applyFont="1" applyFill="1" applyBorder="1" applyAlignment="1">
      <alignment horizontal="center" vertical="center" wrapText="1"/>
    </xf>
    <xf numFmtId="3" fontId="43" fillId="0" borderId="108" xfId="0" applyNumberFormat="1" applyFont="1" applyFill="1" applyBorder="1" applyAlignment="1">
      <alignment horizontal="center" vertical="center" wrapText="1"/>
    </xf>
    <xf numFmtId="3" fontId="43" fillId="0" borderId="236" xfId="0" applyNumberFormat="1" applyFont="1" applyFill="1" applyBorder="1" applyAlignment="1">
      <alignment horizontal="center" vertical="center" wrapText="1"/>
    </xf>
    <xf numFmtId="3" fontId="43" fillId="0" borderId="145" xfId="0" quotePrefix="1" applyNumberFormat="1" applyFont="1" applyFill="1" applyBorder="1" applyAlignment="1">
      <alignment horizontal="center" vertical="center" wrapText="1"/>
    </xf>
    <xf numFmtId="3" fontId="43" fillId="0" borderId="108" xfId="0" quotePrefix="1" applyNumberFormat="1" applyFont="1" applyFill="1" applyBorder="1" applyAlignment="1">
      <alignment horizontal="center" vertical="center" wrapText="1"/>
    </xf>
    <xf numFmtId="3" fontId="43" fillId="0" borderId="236" xfId="0" quotePrefix="1" applyNumberFormat="1" applyFont="1" applyFill="1" applyBorder="1" applyAlignment="1">
      <alignment horizontal="center" vertical="center" wrapText="1"/>
    </xf>
    <xf numFmtId="3" fontId="43" fillId="0" borderId="257" xfId="0" applyNumberFormat="1" applyFont="1" applyFill="1" applyBorder="1" applyAlignment="1">
      <alignment horizontal="center" vertical="center" wrapText="1"/>
    </xf>
    <xf numFmtId="3" fontId="43" fillId="0" borderId="215" xfId="0" applyNumberFormat="1" applyFont="1" applyFill="1" applyBorder="1" applyAlignment="1">
      <alignment horizontal="center" vertical="center" wrapText="1"/>
    </xf>
    <xf numFmtId="3" fontId="43" fillId="0" borderId="216" xfId="0" applyNumberFormat="1"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0" xfId="0" applyFont="1" applyFill="1" applyAlignment="1">
      <alignment horizontal="center" vertical="center" wrapText="1"/>
    </xf>
    <xf numFmtId="3" fontId="43" fillId="0" borderId="63" xfId="0" applyNumberFormat="1" applyFont="1" applyFill="1" applyBorder="1" applyAlignment="1">
      <alignment horizontal="center" vertical="center" wrapText="1"/>
    </xf>
    <xf numFmtId="3" fontId="43" fillId="0" borderId="146" xfId="0" applyNumberFormat="1"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21" fillId="7" borderId="31" xfId="0" applyFont="1" applyFill="1" applyBorder="1" applyAlignment="1">
      <alignment horizontal="center" vertical="center"/>
    </xf>
    <xf numFmtId="0" fontId="21" fillId="7" borderId="25" xfId="0" applyFont="1" applyFill="1" applyBorder="1" applyAlignment="1">
      <alignment horizontal="center" vertical="center"/>
    </xf>
    <xf numFmtId="0" fontId="21" fillId="7" borderId="46" xfId="0" applyFont="1" applyFill="1" applyBorder="1" applyAlignment="1">
      <alignment horizontal="center" vertical="center"/>
    </xf>
    <xf numFmtId="0" fontId="21" fillId="7" borderId="0" xfId="0" applyFont="1" applyFill="1" applyAlignment="1">
      <alignment horizontal="center" vertical="center" wrapText="1"/>
    </xf>
    <xf numFmtId="0" fontId="3" fillId="7" borderId="42" xfId="0" applyFont="1" applyFill="1" applyBorder="1" applyAlignment="1">
      <alignment horizontal="center" vertical="center" wrapText="1"/>
    </xf>
    <xf numFmtId="3" fontId="43" fillId="0" borderId="256" xfId="0" applyNumberFormat="1" applyFont="1" applyFill="1" applyBorder="1" applyAlignment="1">
      <alignment horizontal="center" vertical="center" wrapText="1"/>
    </xf>
    <xf numFmtId="0" fontId="21" fillId="7" borderId="248" xfId="0" applyFont="1" applyFill="1" applyBorder="1" applyAlignment="1">
      <alignment horizontal="center" vertical="center" wrapText="1"/>
    </xf>
    <xf numFmtId="0" fontId="21" fillId="7" borderId="24" xfId="0" applyFont="1" applyFill="1" applyBorder="1" applyAlignment="1">
      <alignment horizontal="center" vertical="center" wrapText="1"/>
    </xf>
    <xf numFmtId="0" fontId="21" fillId="7" borderId="246"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21" fillId="7" borderId="30" xfId="0" applyFont="1" applyFill="1" applyBorder="1" applyAlignment="1">
      <alignment horizontal="center" vertical="center" wrapText="1"/>
    </xf>
    <xf numFmtId="0" fontId="48" fillId="0" borderId="0" xfId="0" applyFont="1" applyFill="1" applyAlignment="1">
      <alignment horizontal="left" vertical="top" wrapText="1"/>
    </xf>
    <xf numFmtId="0" fontId="21" fillId="7" borderId="38"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3" fontId="21" fillId="7" borderId="249" xfId="0" applyNumberFormat="1" applyFont="1" applyFill="1" applyBorder="1" applyAlignment="1">
      <alignment horizontal="center" vertical="center" wrapText="1"/>
    </xf>
    <xf numFmtId="3" fontId="21" fillId="7" borderId="250" xfId="0" applyNumberFormat="1" applyFont="1" applyFill="1" applyBorder="1" applyAlignment="1">
      <alignment horizontal="center" vertical="center" wrapText="1"/>
    </xf>
    <xf numFmtId="3" fontId="0" fillId="7" borderId="250" xfId="0" applyNumberFormat="1" applyFill="1" applyBorder="1" applyAlignment="1">
      <alignment horizontal="center" vertical="center" wrapText="1"/>
    </xf>
    <xf numFmtId="3" fontId="0" fillId="7" borderId="251" xfId="0" applyNumberFormat="1" applyFill="1" applyBorder="1" applyAlignment="1">
      <alignment horizontal="center" vertical="center" wrapText="1"/>
    </xf>
    <xf numFmtId="3" fontId="21" fillId="7" borderId="102" xfId="0" applyNumberFormat="1" applyFont="1" applyFill="1" applyBorder="1" applyAlignment="1">
      <alignment horizontal="center" vertical="center" wrapText="1"/>
    </xf>
    <xf numFmtId="3" fontId="21" fillId="7" borderId="0" xfId="0" applyNumberFormat="1" applyFont="1" applyFill="1" applyAlignment="1">
      <alignment horizontal="center" vertical="center" wrapText="1"/>
    </xf>
    <xf numFmtId="3" fontId="21" fillId="7" borderId="62" xfId="0" applyNumberFormat="1" applyFont="1" applyFill="1" applyBorder="1" applyAlignment="1">
      <alignment horizontal="center" vertical="center" wrapText="1"/>
    </xf>
    <xf numFmtId="0" fontId="21" fillId="7" borderId="44" xfId="0" applyFont="1" applyFill="1" applyBorder="1" applyAlignment="1">
      <alignment horizontal="center" vertical="center" wrapText="1"/>
    </xf>
    <xf numFmtId="0" fontId="21" fillId="7" borderId="46" xfId="0" applyFont="1" applyFill="1" applyBorder="1" applyAlignment="1">
      <alignment horizontal="center" vertical="center" wrapText="1"/>
    </xf>
    <xf numFmtId="0" fontId="43" fillId="7" borderId="143" xfId="3" applyFont="1" applyFill="1" applyBorder="1" applyAlignment="1">
      <alignment horizontal="center" vertical="center" wrapText="1"/>
    </xf>
    <xf numFmtId="0" fontId="43" fillId="7" borderId="141" xfId="3" applyFont="1" applyFill="1" applyBorder="1" applyAlignment="1">
      <alignment horizontal="center" vertical="center" wrapText="1"/>
    </xf>
    <xf numFmtId="0" fontId="21" fillId="7" borderId="245" xfId="0" applyFont="1" applyFill="1" applyBorder="1" applyAlignment="1">
      <alignment horizontal="center" vertical="center" wrapText="1"/>
    </xf>
    <xf numFmtId="0" fontId="21" fillId="7" borderId="247" xfId="0" applyFont="1" applyFill="1" applyBorder="1" applyAlignment="1">
      <alignment horizontal="center" vertical="center" wrapText="1"/>
    </xf>
    <xf numFmtId="0" fontId="21" fillId="7" borderId="138" xfId="0" applyFont="1" applyFill="1" applyBorder="1" applyAlignment="1">
      <alignment horizontal="center" vertical="center" wrapText="1"/>
    </xf>
    <xf numFmtId="0" fontId="21" fillId="7" borderId="29" xfId="0" applyFont="1" applyFill="1" applyBorder="1" applyAlignment="1">
      <alignment horizontal="center" vertical="center" wrapText="1"/>
    </xf>
    <xf numFmtId="0" fontId="21" fillId="7" borderId="139"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36" xfId="0" applyFont="1" applyFill="1" applyBorder="1" applyAlignment="1">
      <alignment horizontal="center" vertical="center" wrapText="1"/>
    </xf>
    <xf numFmtId="0" fontId="21" fillId="7" borderId="43" xfId="0" applyFont="1" applyFill="1" applyBorder="1" applyAlignment="1">
      <alignment horizontal="center" vertical="center" wrapText="1"/>
    </xf>
    <xf numFmtId="0" fontId="21" fillId="7" borderId="47"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21" fillId="7" borderId="44" xfId="0" applyFont="1" applyFill="1" applyBorder="1" applyAlignment="1">
      <alignment horizontal="center" vertical="center"/>
    </xf>
    <xf numFmtId="0" fontId="6" fillId="0" borderId="37" xfId="0" applyFont="1" applyFill="1" applyBorder="1" applyAlignment="1">
      <alignment horizontal="center" vertical="center" wrapText="1"/>
    </xf>
    <xf numFmtId="0" fontId="21" fillId="7" borderId="29" xfId="0" applyFont="1" applyFill="1" applyBorder="1" applyAlignment="1">
      <alignment horizontal="center" vertical="center"/>
    </xf>
    <xf numFmtId="0" fontId="21" fillId="7" borderId="30" xfId="0" applyFont="1" applyFill="1" applyBorder="1" applyAlignment="1">
      <alignment horizontal="center" vertical="center"/>
    </xf>
    <xf numFmtId="0" fontId="56" fillId="0" borderId="0" xfId="0" applyFont="1" applyAlignment="1">
      <alignment horizontal="left" vertical="top" wrapText="1"/>
    </xf>
    <xf numFmtId="3" fontId="45" fillId="0" borderId="197" xfId="0" applyNumberFormat="1" applyFont="1" applyBorder="1" applyAlignment="1">
      <alignment horizontal="center" vertical="center" wrapText="1"/>
    </xf>
    <xf numFmtId="3" fontId="45" fillId="0" borderId="197" xfId="0" applyNumberFormat="1" applyFont="1" applyFill="1" applyBorder="1" applyAlignment="1">
      <alignment horizontal="center" vertical="center" wrapText="1"/>
    </xf>
    <xf numFmtId="3" fontId="45" fillId="0" borderId="199" xfId="0" applyNumberFormat="1" applyFont="1" applyFill="1" applyBorder="1" applyAlignment="1">
      <alignment horizontal="center" vertical="center" wrapText="1"/>
    </xf>
    <xf numFmtId="0" fontId="3" fillId="7" borderId="116" xfId="0" applyFont="1" applyFill="1" applyBorder="1" applyAlignment="1">
      <alignment horizontal="center" vertical="center" wrapText="1"/>
    </xf>
    <xf numFmtId="0" fontId="3" fillId="7" borderId="117" xfId="0" applyFont="1" applyFill="1" applyBorder="1" applyAlignment="1">
      <alignment horizontal="center" vertical="center" wrapText="1"/>
    </xf>
    <xf numFmtId="3" fontId="45" fillId="0" borderId="261" xfId="0" applyNumberFormat="1" applyFont="1" applyBorder="1" applyAlignment="1">
      <alignment horizontal="center" vertical="center" wrapText="1"/>
    </xf>
    <xf numFmtId="3" fontId="45" fillId="0" borderId="198" xfId="0" applyNumberFormat="1" applyFont="1" applyBorder="1" applyAlignment="1">
      <alignment horizontal="center" vertical="center" wrapText="1"/>
    </xf>
    <xf numFmtId="0" fontId="3" fillId="2" borderId="108" xfId="0" applyFont="1" applyFill="1" applyBorder="1" applyAlignment="1">
      <alignment horizontal="center" vertical="center" wrapText="1"/>
    </xf>
    <xf numFmtId="0" fontId="3" fillId="2" borderId="112" xfId="0" applyFont="1" applyFill="1" applyBorder="1" applyAlignment="1">
      <alignment horizontal="center" vertical="center" wrapText="1"/>
    </xf>
    <xf numFmtId="0" fontId="3" fillId="2" borderId="118" xfId="0" applyFont="1" applyFill="1" applyBorder="1" applyAlignment="1">
      <alignment horizontal="left" vertical="center" wrapText="1"/>
    </xf>
    <xf numFmtId="0" fontId="3" fillId="2" borderId="114" xfId="0" applyFont="1" applyFill="1" applyBorder="1" applyAlignment="1">
      <alignment horizontal="left" vertical="center" wrapText="1"/>
    </xf>
    <xf numFmtId="0" fontId="6" fillId="0" borderId="126" xfId="0" applyFont="1" applyBorder="1" applyAlignment="1">
      <alignment horizontal="center" vertical="center"/>
    </xf>
    <xf numFmtId="0" fontId="6" fillId="0" borderId="127" xfId="0" applyFont="1" applyBorder="1" applyAlignment="1">
      <alignment horizontal="center" vertical="center"/>
    </xf>
    <xf numFmtId="0" fontId="5" fillId="7" borderId="119" xfId="0" applyFont="1" applyFill="1" applyBorder="1" applyAlignment="1">
      <alignment horizontal="center" vertical="center" wrapText="1"/>
    </xf>
    <xf numFmtId="0" fontId="5" fillId="7" borderId="112" xfId="0" applyFont="1" applyFill="1" applyBorder="1" applyAlignment="1">
      <alignment horizontal="center" vertical="center" wrapText="1"/>
    </xf>
    <xf numFmtId="0" fontId="3" fillId="7" borderId="113" xfId="0" applyFont="1" applyFill="1" applyBorder="1" applyAlignment="1">
      <alignment horizontal="center" vertical="center" wrapText="1"/>
    </xf>
    <xf numFmtId="0" fontId="3" fillId="7" borderId="128" xfId="0" applyFont="1" applyFill="1" applyBorder="1" applyAlignment="1">
      <alignment horizontal="center" vertical="center"/>
    </xf>
    <xf numFmtId="0" fontId="3" fillId="7" borderId="108" xfId="0" applyFont="1" applyFill="1" applyBorder="1" applyAlignment="1">
      <alignment horizontal="center" vertical="center" wrapText="1"/>
    </xf>
    <xf numFmtId="0" fontId="3" fillId="2" borderId="119" xfId="0" applyFont="1" applyFill="1" applyBorder="1" applyAlignment="1">
      <alignment horizontal="center" vertical="center" wrapText="1"/>
    </xf>
    <xf numFmtId="3" fontId="6" fillId="7" borderId="176" xfId="0" applyNumberFormat="1" applyFont="1" applyFill="1" applyBorder="1" applyAlignment="1">
      <alignment horizontal="center" vertical="center" wrapText="1"/>
    </xf>
    <xf numFmtId="3" fontId="6" fillId="7" borderId="177" xfId="0" applyNumberFormat="1" applyFont="1" applyFill="1" applyBorder="1" applyAlignment="1">
      <alignment horizontal="center" vertical="center" wrapText="1"/>
    </xf>
    <xf numFmtId="3" fontId="6" fillId="7" borderId="178" xfId="0" applyNumberFormat="1" applyFont="1" applyFill="1" applyBorder="1" applyAlignment="1">
      <alignment horizontal="center" vertical="center" wrapText="1"/>
    </xf>
    <xf numFmtId="3" fontId="3" fillId="7" borderId="305" xfId="0" applyNumberFormat="1" applyFont="1" applyFill="1" applyBorder="1" applyAlignment="1">
      <alignment horizontal="center" vertical="center" wrapText="1"/>
    </xf>
    <xf numFmtId="3" fontId="3" fillId="7" borderId="0" xfId="0" applyNumberFormat="1" applyFont="1" applyFill="1" applyBorder="1" applyAlignment="1">
      <alignment horizontal="center" vertical="center" wrapText="1"/>
    </xf>
    <xf numFmtId="3" fontId="3" fillId="7" borderId="123" xfId="0" applyNumberFormat="1" applyFont="1" applyFill="1" applyBorder="1" applyAlignment="1">
      <alignment horizontal="center" vertical="center" wrapText="1"/>
    </xf>
    <xf numFmtId="3" fontId="3" fillId="7" borderId="175" xfId="0" applyNumberFormat="1" applyFont="1" applyFill="1" applyBorder="1" applyAlignment="1">
      <alignment horizontal="center" vertical="center" wrapText="1"/>
    </xf>
    <xf numFmtId="3" fontId="3" fillId="7" borderId="111" xfId="0" applyNumberFormat="1" applyFont="1" applyFill="1" applyBorder="1" applyAlignment="1">
      <alignment horizontal="center" vertical="center" wrapText="1"/>
    </xf>
    <xf numFmtId="3" fontId="3" fillId="7" borderId="125" xfId="0" applyNumberFormat="1" applyFont="1" applyFill="1" applyBorder="1" applyAlignment="1">
      <alignment horizontal="center" vertical="center" wrapText="1"/>
    </xf>
    <xf numFmtId="0" fontId="43" fillId="7" borderId="111" xfId="4" applyFont="1" applyFill="1" applyBorder="1" applyAlignment="1">
      <alignment horizontal="right" vertical="center" wrapText="1"/>
    </xf>
    <xf numFmtId="0" fontId="3" fillId="7" borderId="303" xfId="0" applyFont="1" applyFill="1" applyBorder="1" applyAlignment="1">
      <alignment horizontal="center" vertical="center" wrapText="1"/>
    </xf>
    <xf numFmtId="0" fontId="3" fillId="2" borderId="113" xfId="0" applyFont="1" applyFill="1" applyBorder="1" applyAlignment="1">
      <alignment horizontal="left" vertical="center" wrapText="1"/>
    </xf>
    <xf numFmtId="0" fontId="6" fillId="0" borderId="128" xfId="0" applyFont="1" applyBorder="1" applyAlignment="1">
      <alignment horizontal="center" vertical="center"/>
    </xf>
    <xf numFmtId="0" fontId="5" fillId="7" borderId="108" xfId="0" applyFont="1" applyFill="1" applyBorder="1" applyAlignment="1">
      <alignment horizontal="center" vertical="center" wrapText="1"/>
    </xf>
    <xf numFmtId="3" fontId="45" fillId="0" borderId="198" xfId="0" applyNumberFormat="1" applyFont="1" applyFill="1" applyBorder="1" applyAlignment="1">
      <alignment horizontal="center" vertical="center" wrapText="1"/>
    </xf>
    <xf numFmtId="3" fontId="45" fillId="0" borderId="200" xfId="0" applyNumberFormat="1" applyFont="1" applyFill="1" applyBorder="1" applyAlignment="1">
      <alignment horizontal="center" vertical="center" wrapText="1"/>
    </xf>
    <xf numFmtId="0" fontId="45" fillId="2" borderId="113" xfId="0" applyFont="1" applyFill="1" applyBorder="1" applyAlignment="1">
      <alignment horizontal="left" vertical="center" wrapText="1"/>
    </xf>
    <xf numFmtId="0" fontId="45" fillId="2" borderId="114" xfId="0" applyFont="1" applyFill="1" applyBorder="1" applyAlignment="1">
      <alignment horizontal="left" vertical="center" wrapText="1"/>
    </xf>
    <xf numFmtId="0" fontId="43" fillId="7" borderId="109" xfId="4" applyFont="1" applyFill="1" applyBorder="1" applyAlignment="1">
      <alignment horizontal="right" vertical="center" wrapText="1"/>
    </xf>
    <xf numFmtId="0" fontId="3" fillId="7" borderId="111" xfId="0" applyFont="1" applyFill="1" applyBorder="1" applyAlignment="1">
      <alignment horizontal="center" vertical="center" wrapText="1"/>
    </xf>
    <xf numFmtId="0" fontId="56" fillId="0" borderId="0" xfId="0" applyFont="1" applyAlignment="1">
      <alignment horizontal="left" vertical="center" wrapText="1"/>
    </xf>
    <xf numFmtId="0" fontId="3" fillId="0" borderId="179" xfId="0" applyFont="1" applyFill="1" applyBorder="1" applyAlignment="1">
      <alignment horizontal="center" vertical="center" wrapText="1"/>
    </xf>
    <xf numFmtId="0" fontId="3" fillId="0" borderId="241" xfId="0" applyFont="1" applyFill="1" applyBorder="1" applyAlignment="1">
      <alignment horizontal="center" vertical="center" wrapText="1"/>
    </xf>
    <xf numFmtId="0" fontId="3" fillId="0" borderId="118" xfId="0" applyFont="1" applyFill="1" applyBorder="1" applyAlignment="1">
      <alignment horizontal="left" vertical="center" wrapText="1"/>
    </xf>
    <xf numFmtId="0" fontId="3" fillId="0" borderId="121" xfId="0" applyFont="1" applyFill="1" applyBorder="1" applyAlignment="1">
      <alignment horizontal="left" vertical="center" wrapText="1"/>
    </xf>
    <xf numFmtId="0" fontId="6" fillId="0" borderId="126" xfId="0" applyFont="1" applyFill="1" applyBorder="1" applyAlignment="1">
      <alignment horizontal="center" vertical="center"/>
    </xf>
    <xf numFmtId="0" fontId="6" fillId="0" borderId="130" xfId="0" applyFont="1" applyFill="1" applyBorder="1" applyAlignment="1">
      <alignment horizontal="center" vertical="center"/>
    </xf>
    <xf numFmtId="0" fontId="5" fillId="7" borderId="124" xfId="0" applyFont="1" applyFill="1" applyBorder="1" applyAlignment="1">
      <alignment horizontal="center" vertical="center" wrapText="1"/>
    </xf>
    <xf numFmtId="0" fontId="3" fillId="7" borderId="304" xfId="0" applyFont="1" applyFill="1" applyBorder="1" applyAlignment="1">
      <alignment horizontal="center" vertical="center" wrapText="1"/>
    </xf>
    <xf numFmtId="0" fontId="3" fillId="7" borderId="120" xfId="0" applyFont="1" applyFill="1" applyBorder="1" applyAlignment="1">
      <alignment horizontal="center" vertical="center" wrapText="1"/>
    </xf>
    <xf numFmtId="3" fontId="45" fillId="0" borderId="261" xfId="0" applyNumberFormat="1" applyFont="1" applyFill="1" applyBorder="1" applyAlignment="1">
      <alignment horizontal="center" vertical="center" wrapText="1"/>
    </xf>
    <xf numFmtId="3" fontId="45" fillId="0" borderId="262" xfId="0" applyNumberFormat="1" applyFont="1" applyFill="1" applyBorder="1" applyAlignment="1">
      <alignment horizontal="center" vertical="center" wrapText="1"/>
    </xf>
    <xf numFmtId="0" fontId="56" fillId="2" borderId="0" xfId="0" applyFont="1" applyFill="1" applyAlignment="1">
      <alignment horizontal="left" vertical="center" wrapText="1"/>
    </xf>
    <xf numFmtId="0" fontId="21" fillId="2" borderId="0" xfId="0" applyFont="1" applyFill="1" applyAlignment="1">
      <alignment horizontal="center" vertical="center" wrapText="1"/>
    </xf>
    <xf numFmtId="0" fontId="43" fillId="2" borderId="81" xfId="0" applyFont="1" applyFill="1" applyBorder="1" applyAlignment="1">
      <alignment horizontal="center" vertical="center" wrapText="1"/>
    </xf>
    <xf numFmtId="0" fontId="43" fillId="2" borderId="85" xfId="0" applyFont="1" applyFill="1" applyBorder="1" applyAlignment="1">
      <alignment horizontal="center" vertical="center" wrapText="1"/>
    </xf>
    <xf numFmtId="0" fontId="50" fillId="2" borderId="62" xfId="0" applyFont="1" applyFill="1" applyBorder="1" applyAlignment="1">
      <alignment horizontal="left" vertical="center" wrapText="1"/>
    </xf>
    <xf numFmtId="0" fontId="50" fillId="2" borderId="20" xfId="0" applyFont="1" applyFill="1" applyBorder="1" applyAlignment="1">
      <alignment horizontal="left" vertical="center" wrapText="1"/>
    </xf>
    <xf numFmtId="0" fontId="46" fillId="2" borderId="5" xfId="0" applyFont="1" applyFill="1" applyBorder="1" applyAlignment="1">
      <alignment horizontal="left" vertical="center" wrapText="1"/>
    </xf>
    <xf numFmtId="0" fontId="46" fillId="2" borderId="52" xfId="0" applyFont="1" applyFill="1" applyBorder="1" applyAlignment="1">
      <alignment horizontal="left" vertical="center" wrapText="1"/>
    </xf>
    <xf numFmtId="0" fontId="46" fillId="2" borderId="20" xfId="0" applyFont="1" applyFill="1" applyBorder="1" applyAlignment="1">
      <alignment horizontal="left" vertical="center" wrapText="1"/>
    </xf>
    <xf numFmtId="0" fontId="53" fillId="7" borderId="77" xfId="0" applyFont="1" applyFill="1" applyBorder="1" applyAlignment="1">
      <alignment horizontal="center" vertical="center" wrapText="1"/>
    </xf>
    <xf numFmtId="0" fontId="53" fillId="7" borderId="88" xfId="0" applyFont="1" applyFill="1" applyBorder="1" applyAlignment="1">
      <alignment horizontal="center" vertical="center" wrapText="1"/>
    </xf>
    <xf numFmtId="3" fontId="21" fillId="7" borderId="91" xfId="0" applyNumberFormat="1" applyFont="1" applyFill="1" applyBorder="1" applyAlignment="1">
      <alignment horizontal="center" vertical="center" wrapText="1"/>
    </xf>
    <xf numFmtId="3" fontId="21" fillId="7" borderId="87" xfId="0" applyNumberFormat="1" applyFont="1" applyFill="1" applyBorder="1" applyAlignment="1">
      <alignment horizontal="center" vertical="center" wrapText="1"/>
    </xf>
    <xf numFmtId="3" fontId="21" fillId="7" borderId="73" xfId="0" applyNumberFormat="1" applyFont="1" applyFill="1" applyBorder="1" applyAlignment="1">
      <alignment horizontal="center" vertical="center" wrapText="1"/>
    </xf>
    <xf numFmtId="3" fontId="21" fillId="7" borderId="93" xfId="0" applyNumberFormat="1" applyFont="1" applyFill="1" applyBorder="1" applyAlignment="1">
      <alignment horizontal="center" vertical="center" wrapText="1"/>
    </xf>
    <xf numFmtId="3" fontId="21" fillId="7" borderId="70" xfId="0" applyNumberFormat="1" applyFont="1" applyFill="1" applyBorder="1" applyAlignment="1">
      <alignment horizontal="center" vertical="center" wrapText="1"/>
    </xf>
    <xf numFmtId="3" fontId="21" fillId="7" borderId="94" xfId="0" applyNumberFormat="1" applyFont="1" applyFill="1" applyBorder="1" applyAlignment="1">
      <alignment horizontal="center" vertical="center" wrapText="1"/>
    </xf>
    <xf numFmtId="0" fontId="18" fillId="0" borderId="3" xfId="0" applyFont="1" applyBorder="1" applyAlignment="1">
      <alignment horizontal="left" vertical="center" wrapText="1"/>
    </xf>
    <xf numFmtId="0" fontId="18" fillId="0" borderId="7" xfId="0" applyFont="1" applyBorder="1" applyAlignment="1">
      <alignment horizontal="left" vertical="center" wrapText="1"/>
    </xf>
    <xf numFmtId="0" fontId="18" fillId="0" borderId="4" xfId="0" applyFont="1" applyBorder="1" applyAlignment="1">
      <alignment horizontal="left" vertical="center" wrapText="1"/>
    </xf>
    <xf numFmtId="0" fontId="43" fillId="2" borderId="83" xfId="0" applyFont="1" applyFill="1" applyBorder="1" applyAlignment="1">
      <alignment horizontal="center" vertical="center" wrapText="1"/>
    </xf>
    <xf numFmtId="0" fontId="50" fillId="2" borderId="0" xfId="0" applyFont="1" applyFill="1" applyAlignment="1">
      <alignment horizontal="left" vertical="center" wrapText="1"/>
    </xf>
    <xf numFmtId="0" fontId="50" fillId="2" borderId="70" xfId="0" applyFont="1" applyFill="1" applyBorder="1" applyAlignment="1">
      <alignment horizontal="left" vertical="center" wrapText="1"/>
    </xf>
    <xf numFmtId="0" fontId="21" fillId="7" borderId="89" xfId="0" applyFont="1" applyFill="1" applyBorder="1" applyAlignment="1">
      <alignment horizontal="center" vertical="center" wrapText="1"/>
    </xf>
    <xf numFmtId="0" fontId="21" fillId="7" borderId="92" xfId="0" applyFont="1" applyFill="1" applyBorder="1" applyAlignment="1">
      <alignment horizontal="center" vertical="center" wrapText="1"/>
    </xf>
    <xf numFmtId="0" fontId="21" fillId="7" borderId="95" xfId="0" applyFont="1" applyFill="1" applyBorder="1" applyAlignment="1">
      <alignment horizontal="center" vertical="center" wrapText="1"/>
    </xf>
    <xf numFmtId="0" fontId="21" fillId="7" borderId="77" xfId="0" applyFont="1" applyFill="1" applyBorder="1" applyAlignment="1">
      <alignment horizontal="center" vertical="center" wrapText="1"/>
    </xf>
    <xf numFmtId="0" fontId="21" fillId="7" borderId="96"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88" xfId="0" applyFont="1" applyFill="1" applyBorder="1" applyAlignment="1">
      <alignment horizontal="center" vertical="center" wrapText="1"/>
    </xf>
    <xf numFmtId="0" fontId="50" fillId="0" borderId="73" xfId="0" applyFont="1" applyBorder="1" applyAlignment="1">
      <alignment horizontal="left" vertical="center" wrapText="1"/>
    </xf>
    <xf numFmtId="0" fontId="50" fillId="0" borderId="70" xfId="0" applyFont="1" applyBorder="1" applyAlignment="1">
      <alignment horizontal="left" vertical="center" wrapText="1"/>
    </xf>
    <xf numFmtId="0" fontId="46" fillId="2" borderId="3" xfId="0" applyFont="1" applyFill="1" applyBorder="1" applyAlignment="1">
      <alignment horizontal="left" vertical="center" wrapText="1"/>
    </xf>
    <xf numFmtId="0" fontId="46" fillId="2" borderId="7" xfId="0" applyFont="1" applyFill="1" applyBorder="1" applyAlignment="1">
      <alignment horizontal="left" vertical="center" wrapText="1"/>
    </xf>
    <xf numFmtId="0" fontId="46" fillId="2" borderId="90" xfId="0" applyFont="1" applyFill="1" applyBorder="1" applyAlignment="1">
      <alignment horizontal="left" vertical="center" wrapText="1"/>
    </xf>
    <xf numFmtId="0" fontId="46" fillId="2" borderId="190" xfId="0" applyFont="1" applyFill="1" applyBorder="1" applyAlignment="1">
      <alignment horizontal="left" vertical="center" wrapText="1"/>
    </xf>
    <xf numFmtId="3" fontId="43" fillId="0" borderId="181" xfId="0" applyNumberFormat="1" applyFont="1" applyBorder="1" applyAlignment="1">
      <alignment horizontal="center" vertical="center" wrapText="1"/>
    </xf>
    <xf numFmtId="3" fontId="43" fillId="0" borderId="182" xfId="0" applyNumberFormat="1" applyFont="1" applyBorder="1" applyAlignment="1">
      <alignment horizontal="center" vertical="center" wrapText="1"/>
    </xf>
    <xf numFmtId="3" fontId="43" fillId="0" borderId="184" xfId="0" applyNumberFormat="1" applyFont="1" applyBorder="1" applyAlignment="1">
      <alignment horizontal="center" vertical="center" wrapText="1"/>
    </xf>
    <xf numFmtId="3" fontId="43" fillId="0" borderId="185" xfId="0" applyNumberFormat="1" applyFont="1" applyBorder="1" applyAlignment="1">
      <alignment horizontal="center" vertical="center" wrapText="1"/>
    </xf>
    <xf numFmtId="0" fontId="50" fillId="0" borderId="72" xfId="0" applyFont="1" applyBorder="1" applyAlignment="1">
      <alignment horizontal="left" vertical="center" wrapText="1"/>
    </xf>
    <xf numFmtId="0" fontId="50" fillId="0" borderId="69" xfId="0" applyFont="1" applyBorder="1" applyAlignment="1">
      <alignment horizontal="left" vertical="center" wrapText="1"/>
    </xf>
    <xf numFmtId="0" fontId="50" fillId="0" borderId="98" xfId="0" applyFont="1" applyBorder="1" applyAlignment="1">
      <alignment horizontal="left" vertical="center" wrapText="1"/>
    </xf>
    <xf numFmtId="0" fontId="50" fillId="0" borderId="97" xfId="0" applyFont="1" applyBorder="1" applyAlignment="1">
      <alignment horizontal="left" vertical="center" wrapText="1"/>
    </xf>
    <xf numFmtId="0" fontId="46" fillId="2" borderId="0" xfId="0" applyFont="1" applyFill="1" applyAlignment="1">
      <alignment horizontal="left" vertical="top" wrapText="1"/>
    </xf>
    <xf numFmtId="0" fontId="56" fillId="0" borderId="0" xfId="0" applyFont="1" applyFill="1" applyBorder="1" applyAlignment="1">
      <alignment horizontal="left" vertical="center" wrapText="1"/>
    </xf>
    <xf numFmtId="0" fontId="50" fillId="0" borderId="0" xfId="0" applyFont="1" applyAlignment="1">
      <alignment horizontal="left" vertical="top" wrapText="1"/>
    </xf>
    <xf numFmtId="0" fontId="50" fillId="2" borderId="0" xfId="0" applyFont="1" applyFill="1" applyAlignment="1">
      <alignment horizontal="left" vertical="top" wrapText="1"/>
    </xf>
    <xf numFmtId="0" fontId="0" fillId="2" borderId="0" xfId="0" applyFill="1" applyAlignment="1">
      <alignment horizontal="left" vertical="top" wrapText="1"/>
    </xf>
    <xf numFmtId="0" fontId="50" fillId="0" borderId="100" xfId="0" applyFont="1" applyBorder="1" applyAlignment="1">
      <alignment horizontal="left" vertical="center" wrapText="1"/>
    </xf>
    <xf numFmtId="0" fontId="50" fillId="0" borderId="99" xfId="0" applyFont="1" applyBorder="1" applyAlignment="1">
      <alignment horizontal="left" vertical="center" wrapText="1"/>
    </xf>
    <xf numFmtId="0" fontId="50" fillId="0" borderId="2" xfId="0" applyFont="1" applyBorder="1" applyAlignment="1">
      <alignment horizontal="left" vertical="center" wrapText="1"/>
    </xf>
    <xf numFmtId="0" fontId="50" fillId="0" borderId="204" xfId="0" applyFont="1" applyBorder="1" applyAlignment="1">
      <alignment horizontal="left" vertical="center" wrapText="1"/>
    </xf>
    <xf numFmtId="0" fontId="50" fillId="0" borderId="1" xfId="0" applyFont="1" applyBorder="1" applyAlignment="1">
      <alignment horizontal="left" vertical="center" wrapText="1"/>
    </xf>
    <xf numFmtId="0" fontId="6" fillId="7" borderId="112" xfId="0" applyFont="1" applyFill="1" applyBorder="1" applyAlignment="1">
      <alignment horizontal="center" vertical="center" wrapText="1"/>
    </xf>
    <xf numFmtId="0" fontId="6" fillId="7" borderId="132" xfId="0" applyFont="1" applyFill="1" applyBorder="1" applyAlignment="1">
      <alignment horizontal="center" vertical="center" wrapText="1"/>
    </xf>
    <xf numFmtId="0" fontId="3" fillId="7" borderId="127" xfId="0" applyFont="1" applyFill="1" applyBorder="1" applyAlignment="1">
      <alignment horizontal="center" vertical="center" wrapText="1"/>
    </xf>
    <xf numFmtId="0" fontId="3" fillId="7" borderId="155" xfId="0" applyFont="1" applyFill="1" applyBorder="1" applyAlignment="1">
      <alignment horizontal="center" vertical="center" wrapText="1"/>
    </xf>
    <xf numFmtId="0" fontId="6" fillId="7" borderId="125" xfId="0" applyFont="1" applyFill="1" applyBorder="1" applyAlignment="1">
      <alignment horizontal="center" vertical="center" wrapText="1"/>
    </xf>
    <xf numFmtId="0" fontId="6" fillId="7" borderId="162" xfId="0" applyFont="1" applyFill="1" applyBorder="1" applyAlignment="1">
      <alignment horizontal="center" vertical="center" wrapText="1"/>
    </xf>
    <xf numFmtId="3" fontId="3" fillId="7" borderId="234" xfId="0" applyNumberFormat="1" applyFont="1" applyFill="1" applyBorder="1" applyAlignment="1">
      <alignment horizontal="center" vertical="center" wrapText="1"/>
    </xf>
    <xf numFmtId="3" fontId="3" fillId="7" borderId="235" xfId="0" applyNumberFormat="1" applyFont="1" applyFill="1" applyBorder="1" applyAlignment="1">
      <alignment horizontal="center" vertical="center" wrapText="1"/>
    </xf>
    <xf numFmtId="0" fontId="48" fillId="2" borderId="0" xfId="0" applyFont="1" applyFill="1" applyAlignment="1">
      <alignment horizontal="left" vertical="center" wrapText="1"/>
    </xf>
    <xf numFmtId="0" fontId="45" fillId="2" borderId="110" xfId="0" applyFont="1" applyFill="1" applyBorder="1" applyAlignment="1">
      <alignment horizontal="center" vertical="center" wrapText="1"/>
    </xf>
    <xf numFmtId="0" fontId="45" fillId="2" borderId="107" xfId="0" applyFont="1" applyFill="1" applyBorder="1" applyAlignment="1">
      <alignment horizontal="left" vertical="center" wrapText="1"/>
    </xf>
    <xf numFmtId="3" fontId="45" fillId="2" borderId="345" xfId="0" applyNumberFormat="1" applyFont="1" applyFill="1" applyBorder="1" applyAlignment="1">
      <alignment horizontal="center" vertical="center" wrapText="1"/>
    </xf>
    <xf numFmtId="3" fontId="45" fillId="2" borderId="346" xfId="0" applyNumberFormat="1" applyFont="1" applyFill="1" applyBorder="1" applyAlignment="1">
      <alignment horizontal="center" vertical="center" wrapText="1"/>
    </xf>
    <xf numFmtId="0" fontId="56" fillId="0" borderId="0" xfId="0" applyFont="1" applyAlignment="1">
      <alignment horizontal="left" vertical="top"/>
    </xf>
    <xf numFmtId="3" fontId="45" fillId="0" borderId="345" xfId="0" applyNumberFormat="1" applyFont="1" applyBorder="1" applyAlignment="1">
      <alignment horizontal="center" vertical="center" wrapText="1"/>
    </xf>
    <xf numFmtId="3" fontId="45" fillId="0" borderId="346" xfId="0" applyNumberFormat="1" applyFont="1" applyBorder="1" applyAlignment="1">
      <alignment horizontal="center" vertical="center" wrapText="1"/>
    </xf>
    <xf numFmtId="3" fontId="45" fillId="2" borderId="347" xfId="0" applyNumberFormat="1" applyFont="1" applyFill="1" applyBorder="1" applyAlignment="1">
      <alignment horizontal="center" vertical="center" wrapText="1"/>
    </xf>
    <xf numFmtId="3" fontId="45" fillId="2" borderId="348" xfId="0" applyNumberFormat="1" applyFont="1" applyFill="1" applyBorder="1" applyAlignment="1">
      <alignment horizontal="center" vertical="center" wrapText="1"/>
    </xf>
    <xf numFmtId="0" fontId="45" fillId="2" borderId="119" xfId="0" applyFont="1" applyFill="1" applyBorder="1" applyAlignment="1">
      <alignment horizontal="center" vertical="center" wrapText="1"/>
    </xf>
    <xf numFmtId="0" fontId="45" fillId="2" borderId="108" xfId="0" applyFont="1" applyFill="1" applyBorder="1" applyAlignment="1">
      <alignment horizontal="center" vertical="center" wrapText="1"/>
    </xf>
    <xf numFmtId="0" fontId="45" fillId="2" borderId="112" xfId="0" applyFont="1" applyFill="1" applyBorder="1" applyAlignment="1">
      <alignment horizontal="center" vertical="center" wrapText="1"/>
    </xf>
    <xf numFmtId="0" fontId="45" fillId="2" borderId="118" xfId="0" applyFont="1" applyFill="1" applyBorder="1" applyAlignment="1">
      <alignment horizontal="left" vertical="center" wrapText="1"/>
    </xf>
    <xf numFmtId="0" fontId="45" fillId="7" borderId="165" xfId="0" applyFont="1" applyFill="1" applyBorder="1" applyAlignment="1">
      <alignment horizontal="center" vertical="center" wrapText="1"/>
    </xf>
    <xf numFmtId="0" fontId="45" fillId="7" borderId="116" xfId="0" applyFont="1" applyFill="1" applyBorder="1" applyAlignment="1">
      <alignment horizontal="center" vertical="center" wrapText="1"/>
    </xf>
    <xf numFmtId="0" fontId="45" fillId="7" borderId="122" xfId="0" applyFont="1" applyFill="1" applyBorder="1" applyAlignment="1">
      <alignment horizontal="center" vertical="center" wrapText="1"/>
    </xf>
    <xf numFmtId="0" fontId="45" fillId="2" borderId="153" xfId="0" applyFont="1" applyFill="1" applyBorder="1" applyAlignment="1">
      <alignment horizontal="center" vertical="center" wrapText="1"/>
    </xf>
    <xf numFmtId="0" fontId="45" fillId="2" borderId="151" xfId="0" applyFont="1" applyFill="1" applyBorder="1" applyAlignment="1">
      <alignment horizontal="center" vertical="center" wrapText="1"/>
    </xf>
    <xf numFmtId="0" fontId="45" fillId="2" borderId="154" xfId="0" applyFont="1" applyFill="1" applyBorder="1" applyAlignment="1">
      <alignment horizontal="center" vertical="center" wrapText="1"/>
    </xf>
    <xf numFmtId="0" fontId="45" fillId="2" borderId="150" xfId="0" applyFont="1" applyFill="1" applyBorder="1" applyAlignment="1">
      <alignment horizontal="center" vertical="center" wrapText="1"/>
    </xf>
    <xf numFmtId="0" fontId="45" fillId="2" borderId="152" xfId="0" applyFont="1" applyFill="1" applyBorder="1" applyAlignment="1">
      <alignment horizontal="center" vertical="center" wrapText="1"/>
    </xf>
    <xf numFmtId="0" fontId="45" fillId="2" borderId="0" xfId="0" applyFont="1" applyFill="1" applyAlignment="1">
      <alignment horizontal="left" vertical="center" wrapText="1"/>
    </xf>
    <xf numFmtId="0" fontId="45" fillId="7" borderId="108" xfId="0" applyFont="1" applyFill="1" applyBorder="1" applyAlignment="1">
      <alignment horizontal="center" vertical="center" wrapText="1"/>
    </xf>
    <xf numFmtId="0" fontId="45" fillId="7" borderId="124" xfId="0" applyFont="1" applyFill="1" applyBorder="1" applyAlignment="1">
      <alignment horizontal="center" vertical="center" wrapText="1"/>
    </xf>
    <xf numFmtId="0" fontId="45" fillId="7" borderId="113" xfId="0" applyFont="1" applyFill="1" applyBorder="1" applyAlignment="1">
      <alignment horizontal="center" vertical="center" wrapText="1"/>
    </xf>
    <xf numFmtId="0" fontId="45" fillId="7" borderId="121" xfId="0" applyFont="1" applyFill="1" applyBorder="1" applyAlignment="1">
      <alignment horizontal="center" vertical="center" wrapText="1"/>
    </xf>
    <xf numFmtId="0" fontId="45" fillId="0" borderId="107" xfId="0" applyFont="1" applyBorder="1" applyAlignment="1">
      <alignment horizontal="left" vertical="center" wrapText="1"/>
    </xf>
    <xf numFmtId="3" fontId="45" fillId="7" borderId="349" xfId="0" applyNumberFormat="1" applyFont="1" applyFill="1" applyBorder="1" applyAlignment="1">
      <alignment horizontal="center" vertical="center" wrapText="1"/>
    </xf>
    <xf numFmtId="3" fontId="45" fillId="7" borderId="350" xfId="0" applyNumberFormat="1" applyFont="1" applyFill="1" applyBorder="1" applyAlignment="1">
      <alignment horizontal="center" vertical="center" wrapText="1"/>
    </xf>
    <xf numFmtId="0" fontId="45" fillId="7" borderId="214" xfId="0" applyFont="1" applyFill="1" applyBorder="1" applyAlignment="1">
      <alignment horizontal="center" vertical="center" wrapText="1"/>
    </xf>
    <xf numFmtId="0" fontId="45" fillId="7" borderId="215" xfId="0" applyFont="1" applyFill="1" applyBorder="1" applyAlignment="1">
      <alignment horizontal="center" vertical="center" wrapText="1"/>
    </xf>
    <xf numFmtId="0" fontId="45" fillId="7" borderId="216" xfId="0" applyFont="1" applyFill="1" applyBorder="1" applyAlignment="1">
      <alignment horizontal="center" vertical="center" wrapText="1"/>
    </xf>
    <xf numFmtId="0" fontId="45" fillId="7" borderId="258" xfId="0" applyFont="1" applyFill="1" applyBorder="1" applyAlignment="1">
      <alignment horizontal="center" vertical="center" wrapText="1"/>
    </xf>
    <xf numFmtId="0" fontId="45" fillId="7" borderId="275" xfId="0" applyFont="1" applyFill="1" applyBorder="1" applyAlignment="1">
      <alignment horizontal="center" vertical="center" wrapText="1"/>
    </xf>
    <xf numFmtId="0" fontId="6" fillId="2" borderId="271" xfId="0" applyFont="1" applyFill="1" applyBorder="1" applyAlignment="1">
      <alignment horizontal="left" vertical="center" wrapText="1"/>
    </xf>
    <xf numFmtId="0" fontId="6" fillId="2" borderId="272" xfId="0" applyFont="1" applyFill="1" applyBorder="1" applyAlignment="1">
      <alignment horizontal="left" vertical="center" wrapText="1"/>
    </xf>
    <xf numFmtId="0" fontId="6" fillId="2" borderId="221" xfId="0" applyFont="1" applyFill="1" applyBorder="1" applyAlignment="1">
      <alignment horizontal="left" vertical="center" wrapText="1"/>
    </xf>
    <xf numFmtId="0" fontId="6" fillId="2" borderId="268" xfId="0" applyFont="1" applyFill="1" applyBorder="1" applyAlignment="1">
      <alignment horizontal="left" vertical="center" wrapText="1"/>
    </xf>
    <xf numFmtId="3" fontId="57" fillId="7" borderId="107" xfId="0" applyNumberFormat="1" applyFont="1" applyFill="1" applyBorder="1" applyAlignment="1">
      <alignment horizontal="center" vertical="center" wrapText="1"/>
    </xf>
    <xf numFmtId="3" fontId="58" fillId="7" borderId="134" xfId="0" applyNumberFormat="1" applyFont="1" applyFill="1" applyBorder="1" applyAlignment="1">
      <alignment horizontal="center" vertical="center" wrapText="1"/>
    </xf>
    <xf numFmtId="0" fontId="50" fillId="7" borderId="207" xfId="0" applyFont="1" applyFill="1" applyBorder="1" applyAlignment="1">
      <alignment horizontal="center" vertical="center" wrapText="1"/>
    </xf>
    <xf numFmtId="0" fontId="50" fillId="7" borderId="209" xfId="0" applyFont="1" applyFill="1" applyBorder="1" applyAlignment="1">
      <alignment horizontal="center" vertical="center" wrapText="1"/>
    </xf>
    <xf numFmtId="0" fontId="50" fillId="7" borderId="212" xfId="0" applyFont="1" applyFill="1" applyBorder="1" applyAlignment="1">
      <alignment horizontal="center" vertical="center" wrapText="1"/>
    </xf>
    <xf numFmtId="0" fontId="50" fillId="7" borderId="258" xfId="0" applyFont="1" applyFill="1" applyBorder="1" applyAlignment="1">
      <alignment horizontal="left" vertical="center" wrapText="1"/>
    </xf>
    <xf numFmtId="0" fontId="50" fillId="7" borderId="267" xfId="0" applyFont="1" applyFill="1" applyBorder="1" applyAlignment="1">
      <alignment horizontal="left" vertical="center" wrapText="1"/>
    </xf>
    <xf numFmtId="0" fontId="50" fillId="7" borderId="116" xfId="0" applyFont="1" applyFill="1" applyBorder="1" applyAlignment="1">
      <alignment horizontal="left" vertical="center" wrapText="1"/>
    </xf>
    <xf numFmtId="0" fontId="50" fillId="7" borderId="123" xfId="0" applyFont="1" applyFill="1" applyBorder="1" applyAlignment="1">
      <alignment horizontal="left" vertical="center" wrapText="1"/>
    </xf>
    <xf numFmtId="0" fontId="50" fillId="7" borderId="275" xfId="0" applyFont="1" applyFill="1" applyBorder="1" applyAlignment="1">
      <alignment horizontal="left" vertical="center" wrapText="1"/>
    </xf>
    <xf numFmtId="0" fontId="50" fillId="7" borderId="276" xfId="0" applyFont="1" applyFill="1" applyBorder="1" applyAlignment="1">
      <alignment horizontal="left" vertical="center" wrapText="1"/>
    </xf>
    <xf numFmtId="0" fontId="47" fillId="7" borderId="259" xfId="0" applyFont="1" applyFill="1" applyBorder="1" applyAlignment="1">
      <alignment horizontal="center" vertical="center" wrapText="1"/>
    </xf>
    <xf numFmtId="0" fontId="47" fillId="7" borderId="160" xfId="0" applyFont="1" applyFill="1" applyBorder="1" applyAlignment="1">
      <alignment horizontal="center" vertical="center" wrapText="1"/>
    </xf>
    <xf numFmtId="0" fontId="47" fillId="7" borderId="277" xfId="0" applyFont="1" applyFill="1" applyBorder="1" applyAlignment="1">
      <alignment horizontal="center" vertical="center" wrapText="1"/>
    </xf>
    <xf numFmtId="0" fontId="47" fillId="7" borderId="281" xfId="0" applyFont="1" applyFill="1" applyBorder="1" applyAlignment="1">
      <alignment horizontal="center" vertical="center" wrapText="1"/>
    </xf>
    <xf numFmtId="0" fontId="47" fillId="7" borderId="174" xfId="0" applyFont="1" applyFill="1" applyBorder="1" applyAlignment="1">
      <alignment horizontal="center" vertical="center" wrapText="1"/>
    </xf>
    <xf numFmtId="0" fontId="47" fillId="7" borderId="283" xfId="0"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0" fontId="3" fillId="7" borderId="158" xfId="0" applyFont="1" applyFill="1" applyBorder="1" applyAlignment="1">
      <alignment horizontal="center" vertical="center" wrapText="1"/>
    </xf>
    <xf numFmtId="0" fontId="3" fillId="7" borderId="148" xfId="0" applyFont="1" applyFill="1" applyBorder="1" applyAlignment="1">
      <alignment horizontal="center" vertical="center" wrapText="1"/>
    </xf>
    <xf numFmtId="0" fontId="3" fillId="7" borderId="159" xfId="0" applyFont="1" applyFill="1" applyBorder="1" applyAlignment="1">
      <alignment horizontal="center" vertical="center" wrapText="1"/>
    </xf>
    <xf numFmtId="0" fontId="5" fillId="7" borderId="169" xfId="0" applyFont="1" applyFill="1" applyBorder="1" applyAlignment="1">
      <alignment horizontal="center" vertical="center" wrapText="1"/>
    </xf>
    <xf numFmtId="0" fontId="5" fillId="7" borderId="115" xfId="0" applyFont="1" applyFill="1" applyBorder="1" applyAlignment="1">
      <alignment horizontal="center" vertical="center" wrapText="1"/>
    </xf>
    <xf numFmtId="0" fontId="5" fillId="7" borderId="157" xfId="0" applyFont="1" applyFill="1" applyBorder="1" applyAlignment="1">
      <alignment horizontal="center" vertical="center" wrapText="1"/>
    </xf>
    <xf numFmtId="0" fontId="5" fillId="7" borderId="176" xfId="0" applyFont="1" applyFill="1" applyBorder="1" applyAlignment="1">
      <alignment horizontal="center" vertical="center" wrapText="1"/>
    </xf>
    <xf numFmtId="0" fontId="5" fillId="7" borderId="174" xfId="0" applyFont="1" applyFill="1" applyBorder="1" applyAlignment="1">
      <alignment horizontal="center" vertical="center" wrapText="1"/>
    </xf>
    <xf numFmtId="0" fontId="5" fillId="7" borderId="219" xfId="0" applyFont="1" applyFill="1" applyBorder="1" applyAlignment="1">
      <alignment horizontal="center" vertical="center" wrapText="1"/>
    </xf>
    <xf numFmtId="0" fontId="5" fillId="7" borderId="264" xfId="0" applyFont="1" applyFill="1" applyBorder="1" applyAlignment="1">
      <alignment horizontal="center" vertical="center" wrapText="1"/>
    </xf>
    <xf numFmtId="0" fontId="5" fillId="7" borderId="265" xfId="0" applyFont="1" applyFill="1" applyBorder="1" applyAlignment="1">
      <alignment horizontal="center" vertical="center" wrapText="1"/>
    </xf>
    <xf numFmtId="0" fontId="5" fillId="7" borderId="266" xfId="0" applyFont="1" applyFill="1" applyBorder="1" applyAlignment="1">
      <alignment horizontal="center" vertical="center" wrapText="1"/>
    </xf>
    <xf numFmtId="3" fontId="7" fillId="7" borderId="207" xfId="0" applyNumberFormat="1" applyFont="1" applyFill="1" applyBorder="1" applyAlignment="1">
      <alignment horizontal="center" vertical="center" wrapText="1"/>
    </xf>
    <xf numFmtId="3" fontId="7" fillId="7" borderId="223" xfId="0" applyNumberFormat="1" applyFont="1" applyFill="1" applyBorder="1" applyAlignment="1">
      <alignment horizontal="center" vertical="center" wrapText="1"/>
    </xf>
    <xf numFmtId="3" fontId="7" fillId="7" borderId="208" xfId="0" applyNumberFormat="1" applyFont="1" applyFill="1" applyBorder="1" applyAlignment="1">
      <alignment horizontal="center" vertical="center" wrapText="1"/>
    </xf>
    <xf numFmtId="3" fontId="7" fillId="7" borderId="209" xfId="0" applyNumberFormat="1" applyFont="1" applyFill="1" applyBorder="1" applyAlignment="1">
      <alignment horizontal="center" vertical="center" wrapText="1"/>
    </xf>
    <xf numFmtId="3" fontId="7" fillId="7" borderId="107" xfId="0" applyNumberFormat="1" applyFont="1" applyFill="1" applyBorder="1" applyAlignment="1">
      <alignment horizontal="center" vertical="center" wrapText="1"/>
    </xf>
    <xf numFmtId="3" fontId="10" fillId="7" borderId="107" xfId="0" applyNumberFormat="1" applyFont="1" applyFill="1" applyBorder="1" applyAlignment="1">
      <alignment horizontal="center" vertical="center" wrapText="1"/>
    </xf>
    <xf numFmtId="3" fontId="11" fillId="7" borderId="210" xfId="0" applyNumberFormat="1" applyFont="1" applyFill="1" applyBorder="1" applyAlignment="1">
      <alignment horizontal="center" vertical="center" wrapText="1"/>
    </xf>
    <xf numFmtId="0" fontId="41" fillId="2" borderId="0" xfId="0" applyFont="1" applyFill="1" applyAlignment="1">
      <alignment horizontal="left" vertical="center" wrapText="1"/>
    </xf>
    <xf numFmtId="0" fontId="39" fillId="2" borderId="0" xfId="0" applyFont="1" applyFill="1" applyAlignment="1">
      <alignment horizontal="left" vertical="top" wrapText="1"/>
    </xf>
    <xf numFmtId="0" fontId="39" fillId="2" borderId="0" xfId="0" applyFont="1" applyFill="1" applyAlignment="1">
      <alignment horizontal="left" vertical="top"/>
    </xf>
    <xf numFmtId="3" fontId="57" fillId="7" borderId="158" xfId="0" applyNumberFormat="1" applyFont="1" applyFill="1" applyBorder="1" applyAlignment="1">
      <alignment horizontal="center" vertical="center" wrapText="1"/>
    </xf>
    <xf numFmtId="3" fontId="22" fillId="7" borderId="167" xfId="0" applyNumberFormat="1" applyFont="1" applyFill="1" applyBorder="1" applyAlignment="1">
      <alignment horizontal="center" vertical="center" wrapText="1"/>
    </xf>
    <xf numFmtId="3" fontId="22" fillId="7" borderId="156" xfId="0" applyNumberFormat="1" applyFont="1" applyFill="1" applyBorder="1" applyAlignment="1">
      <alignment horizontal="center" vertical="center" wrapText="1"/>
    </xf>
    <xf numFmtId="3" fontId="57" fillId="7" borderId="148" xfId="0" applyNumberFormat="1" applyFont="1" applyFill="1" applyBorder="1" applyAlignment="1">
      <alignment horizontal="center" vertical="center" wrapText="1"/>
    </xf>
    <xf numFmtId="3" fontId="22" fillId="7" borderId="107" xfId="0" applyNumberFormat="1" applyFont="1" applyFill="1" applyBorder="1" applyAlignment="1">
      <alignment horizontal="center" vertical="center" wrapText="1"/>
    </xf>
    <xf numFmtId="3" fontId="22" fillId="7" borderId="148" xfId="0" applyNumberFormat="1" applyFont="1" applyFill="1" applyBorder="1" applyAlignment="1">
      <alignment horizontal="center" vertical="center" wrapText="1"/>
    </xf>
    <xf numFmtId="3" fontId="45" fillId="7" borderId="260" xfId="0" applyNumberFormat="1" applyFont="1" applyFill="1" applyBorder="1" applyAlignment="1">
      <alignment horizontal="center" vertical="center" wrapText="1"/>
    </xf>
    <xf numFmtId="3" fontId="45" fillId="7" borderId="196" xfId="0" applyNumberFormat="1" applyFont="1" applyFill="1" applyBorder="1" applyAlignment="1">
      <alignment horizontal="center" vertical="center" wrapText="1"/>
    </xf>
    <xf numFmtId="0" fontId="45" fillId="2" borderId="148" xfId="0" applyFont="1" applyFill="1" applyBorder="1" applyAlignment="1">
      <alignment horizontal="center" vertical="center" wrapText="1"/>
    </xf>
    <xf numFmtId="0" fontId="45" fillId="0" borderId="179" xfId="0" applyFont="1" applyBorder="1" applyAlignment="1">
      <alignment horizontal="center" vertical="center" wrapText="1"/>
    </xf>
    <xf numFmtId="0" fontId="45" fillId="0" borderId="161" xfId="0" applyFont="1" applyBorder="1" applyAlignment="1">
      <alignment horizontal="center" vertical="center" wrapText="1"/>
    </xf>
    <xf numFmtId="0" fontId="45" fillId="0" borderId="148" xfId="0" applyFont="1" applyBorder="1" applyAlignment="1">
      <alignment horizontal="center" vertical="center" wrapText="1"/>
    </xf>
    <xf numFmtId="0" fontId="45" fillId="7" borderId="158" xfId="0" applyFont="1" applyFill="1" applyBorder="1" applyAlignment="1">
      <alignment horizontal="center" vertical="center" wrapText="1"/>
    </xf>
    <xf numFmtId="0" fontId="45" fillId="7" borderId="148" xfId="0" applyFont="1" applyFill="1" applyBorder="1" applyAlignment="1">
      <alignment horizontal="center" vertical="center" wrapText="1"/>
    </xf>
    <xf numFmtId="0" fontId="45" fillId="7" borderId="179" xfId="0" applyFont="1" applyFill="1" applyBorder="1" applyAlignment="1">
      <alignment horizontal="center" vertical="center" wrapText="1"/>
    </xf>
    <xf numFmtId="0" fontId="45" fillId="7" borderId="159" xfId="0" applyFont="1" applyFill="1" applyBorder="1" applyAlignment="1">
      <alignment horizontal="center" vertical="center" wrapText="1"/>
    </xf>
    <xf numFmtId="0" fontId="45" fillId="2" borderId="161" xfId="0" applyFont="1" applyFill="1" applyBorder="1" applyAlignment="1">
      <alignment horizontal="center" vertical="center" wrapText="1"/>
    </xf>
    <xf numFmtId="0" fontId="45" fillId="7" borderId="169" xfId="0" applyFont="1" applyFill="1" applyBorder="1" applyAlignment="1">
      <alignment horizontal="center" vertical="center" wrapText="1"/>
    </xf>
    <xf numFmtId="0" fontId="45" fillId="7" borderId="115" xfId="0" applyFont="1" applyFill="1" applyBorder="1" applyAlignment="1">
      <alignment horizontal="center" vertical="center" wrapText="1"/>
    </xf>
    <xf numFmtId="0" fontId="45" fillId="7" borderId="303" xfId="0" applyFont="1" applyFill="1" applyBorder="1" applyAlignment="1">
      <alignment horizontal="center" vertical="center" wrapText="1"/>
    </xf>
    <xf numFmtId="0" fontId="45" fillId="7" borderId="157" xfId="0" applyFont="1" applyFill="1" applyBorder="1" applyAlignment="1">
      <alignment horizontal="center" vertical="center" wrapText="1"/>
    </xf>
    <xf numFmtId="0" fontId="45" fillId="7" borderId="167" xfId="0" applyFont="1" applyFill="1" applyBorder="1" applyAlignment="1">
      <alignment horizontal="center" vertical="center" wrapText="1"/>
    </xf>
    <xf numFmtId="0" fontId="45" fillId="7" borderId="107" xfId="0" applyFont="1" applyFill="1" applyBorder="1" applyAlignment="1">
      <alignment horizontal="center" vertical="center" wrapText="1"/>
    </xf>
    <xf numFmtId="0" fontId="45" fillId="7" borderId="118" xfId="0" applyFont="1" applyFill="1" applyBorder="1" applyAlignment="1">
      <alignment horizontal="center" vertical="center" wrapText="1"/>
    </xf>
    <xf numFmtId="0" fontId="45" fillId="7" borderId="133" xfId="0" applyFont="1" applyFill="1" applyBorder="1" applyAlignment="1">
      <alignment horizontal="center" vertical="center" wrapText="1"/>
    </xf>
    <xf numFmtId="3" fontId="45" fillId="2" borderId="317" xfId="0" applyNumberFormat="1" applyFont="1" applyFill="1" applyBorder="1" applyAlignment="1">
      <alignment horizontal="center" vertical="center" wrapText="1"/>
    </xf>
    <xf numFmtId="3" fontId="45" fillId="2" borderId="318" xfId="0" applyNumberFormat="1" applyFont="1" applyFill="1" applyBorder="1" applyAlignment="1">
      <alignment horizontal="center" vertical="center" wrapText="1"/>
    </xf>
    <xf numFmtId="3" fontId="45" fillId="2" borderId="319" xfId="0" applyNumberFormat="1" applyFont="1" applyFill="1" applyBorder="1" applyAlignment="1">
      <alignment horizontal="center" vertical="center" wrapText="1"/>
    </xf>
    <xf numFmtId="3" fontId="45" fillId="2" borderId="320" xfId="0" applyNumberFormat="1" applyFont="1" applyFill="1" applyBorder="1" applyAlignment="1">
      <alignment horizontal="center" vertical="center" wrapText="1"/>
    </xf>
    <xf numFmtId="0" fontId="3" fillId="7" borderId="181" xfId="0" applyFont="1" applyFill="1" applyBorder="1" applyAlignment="1">
      <alignment horizontal="center" vertical="center" wrapText="1"/>
    </xf>
    <xf numFmtId="0" fontId="3" fillId="7" borderId="184" xfId="0" applyFont="1" applyFill="1" applyBorder="1" applyAlignment="1">
      <alignment horizontal="center" vertical="center" wrapText="1"/>
    </xf>
    <xf numFmtId="0" fontId="3" fillId="7" borderId="284" xfId="0" applyFont="1" applyFill="1" applyBorder="1" applyAlignment="1">
      <alignment horizontal="center" vertical="center" wrapText="1"/>
    </xf>
    <xf numFmtId="0" fontId="3" fillId="7" borderId="187" xfId="0" applyFont="1" applyFill="1" applyBorder="1" applyAlignment="1">
      <alignment horizontal="center" vertical="center" wrapText="1"/>
    </xf>
    <xf numFmtId="0" fontId="3" fillId="7" borderId="231" xfId="0" applyFont="1" applyFill="1" applyBorder="1" applyAlignment="1">
      <alignment horizontal="center" vertical="center" wrapText="1"/>
    </xf>
    <xf numFmtId="0" fontId="3" fillId="7" borderId="201" xfId="0" applyFont="1" applyFill="1" applyBorder="1" applyAlignment="1">
      <alignment horizontal="center" vertical="center" wrapText="1"/>
    </xf>
    <xf numFmtId="0" fontId="3" fillId="7" borderId="285" xfId="0" applyFont="1" applyFill="1" applyBorder="1" applyAlignment="1">
      <alignment horizontal="center" vertical="center" wrapText="1"/>
    </xf>
    <xf numFmtId="0" fontId="3" fillId="7" borderId="230" xfId="0" applyFont="1" applyFill="1" applyBorder="1" applyAlignment="1">
      <alignment horizontal="center" vertical="center" wrapText="1"/>
    </xf>
    <xf numFmtId="0" fontId="9" fillId="7" borderId="181" xfId="0" applyFont="1" applyFill="1" applyBorder="1" applyAlignment="1">
      <alignment horizontal="center" vertical="center" wrapText="1"/>
    </xf>
    <xf numFmtId="0" fontId="9" fillId="7" borderId="184" xfId="0" applyFont="1" applyFill="1" applyBorder="1" applyAlignment="1">
      <alignment horizontal="center" vertical="center" wrapText="1"/>
    </xf>
    <xf numFmtId="0" fontId="9" fillId="7" borderId="284" xfId="0" applyFont="1" applyFill="1" applyBorder="1" applyAlignment="1">
      <alignment horizontal="center" vertical="center" wrapText="1"/>
    </xf>
    <xf numFmtId="0" fontId="9" fillId="7" borderId="187" xfId="0" applyFont="1" applyFill="1" applyBorder="1" applyAlignment="1">
      <alignment horizontal="center" vertical="center" wrapText="1"/>
    </xf>
    <xf numFmtId="0" fontId="3" fillId="7" borderId="182" xfId="0" applyFont="1" applyFill="1" applyBorder="1" applyAlignment="1">
      <alignment horizontal="center" vertical="center" wrapText="1"/>
    </xf>
    <xf numFmtId="0" fontId="3" fillId="7" borderId="185" xfId="0" applyFont="1" applyFill="1" applyBorder="1" applyAlignment="1">
      <alignment horizontal="center" vertical="center" wrapText="1"/>
    </xf>
    <xf numFmtId="0" fontId="3" fillId="7" borderId="286" xfId="0" applyFont="1" applyFill="1" applyBorder="1" applyAlignment="1">
      <alignment horizontal="center" vertical="center" wrapText="1"/>
    </xf>
    <xf numFmtId="0" fontId="3" fillId="7" borderId="188" xfId="0" applyFont="1" applyFill="1" applyBorder="1" applyAlignment="1">
      <alignment horizontal="center" vertical="center" wrapText="1"/>
    </xf>
    <xf numFmtId="0" fontId="3" fillId="2" borderId="184" xfId="0" applyFont="1" applyFill="1" applyBorder="1" applyAlignment="1">
      <alignment horizontal="center" vertical="center" wrapText="1"/>
    </xf>
    <xf numFmtId="0" fontId="3" fillId="2" borderId="201" xfId="0" applyFont="1" applyFill="1" applyBorder="1" applyAlignment="1">
      <alignment vertical="center" wrapText="1"/>
    </xf>
    <xf numFmtId="0" fontId="3" fillId="2" borderId="185" xfId="0" applyFont="1" applyFill="1" applyBorder="1" applyAlignment="1">
      <alignment horizontal="center" vertical="center" wrapText="1"/>
    </xf>
    <xf numFmtId="0" fontId="56" fillId="2" borderId="0" xfId="0" applyFont="1" applyFill="1" applyAlignment="1">
      <alignment horizontal="left" vertical="top" wrapText="1"/>
    </xf>
    <xf numFmtId="0" fontId="9" fillId="7" borderId="183" xfId="0" applyFont="1" applyFill="1" applyBorder="1" applyAlignment="1">
      <alignment horizontal="center" vertical="center" wrapText="1"/>
    </xf>
    <xf numFmtId="0" fontId="9" fillId="7" borderId="186" xfId="0" applyFont="1" applyFill="1" applyBorder="1" applyAlignment="1">
      <alignment horizontal="center" vertical="center" wrapText="1"/>
    </xf>
    <xf numFmtId="0" fontId="9" fillId="7" borderId="287" xfId="0" applyFont="1" applyFill="1" applyBorder="1" applyAlignment="1">
      <alignment horizontal="center" vertical="center" wrapText="1"/>
    </xf>
    <xf numFmtId="0" fontId="9" fillId="7" borderId="189" xfId="0" applyFont="1" applyFill="1" applyBorder="1" applyAlignment="1">
      <alignment horizontal="center" vertical="center" wrapText="1"/>
    </xf>
    <xf numFmtId="3" fontId="3" fillId="7" borderId="232" xfId="0" applyNumberFormat="1" applyFont="1" applyFill="1" applyBorder="1" applyAlignment="1">
      <alignment horizontal="center" vertical="center" wrapText="1"/>
    </xf>
    <xf numFmtId="3" fontId="3" fillId="7" borderId="233" xfId="0" applyNumberFormat="1" applyFont="1" applyFill="1" applyBorder="1" applyAlignment="1">
      <alignment horizontal="center" vertical="center" wrapText="1"/>
    </xf>
    <xf numFmtId="3" fontId="45" fillId="0" borderId="186" xfId="0" applyNumberFormat="1" applyFont="1" applyBorder="1" applyAlignment="1">
      <alignment horizontal="center" vertical="center" wrapText="1"/>
    </xf>
    <xf numFmtId="0" fontId="43" fillId="2" borderId="0" xfId="0" applyFont="1" applyFill="1" applyAlignment="1">
      <alignment horizontal="left" vertical="center" wrapText="1"/>
    </xf>
    <xf numFmtId="0" fontId="46" fillId="0" borderId="174" xfId="0" applyFont="1" applyBorder="1" applyAlignment="1">
      <alignment horizontal="left" vertical="center" wrapText="1"/>
    </xf>
    <xf numFmtId="0" fontId="46" fillId="0" borderId="109" xfId="0" applyFont="1" applyBorder="1" applyAlignment="1">
      <alignment horizontal="left" vertical="center" wrapText="1"/>
    </xf>
    <xf numFmtId="3" fontId="45" fillId="0" borderId="174" xfId="0" applyNumberFormat="1" applyFont="1" applyFill="1" applyBorder="1" applyAlignment="1">
      <alignment horizontal="center" vertical="center" wrapText="1"/>
    </xf>
    <xf numFmtId="3" fontId="45" fillId="0" borderId="109" xfId="0" applyNumberFormat="1" applyFont="1" applyFill="1" applyBorder="1" applyAlignment="1">
      <alignment horizontal="center" vertical="center" wrapText="1"/>
    </xf>
    <xf numFmtId="3" fontId="45" fillId="0" borderId="129" xfId="0" applyNumberFormat="1" applyFont="1" applyFill="1" applyBorder="1" applyAlignment="1">
      <alignment horizontal="center" vertical="center" wrapText="1"/>
    </xf>
    <xf numFmtId="0" fontId="21" fillId="2" borderId="0" xfId="0" applyFont="1" applyFill="1" applyAlignment="1">
      <alignment horizontal="left" vertical="top" wrapText="1"/>
    </xf>
    <xf numFmtId="0" fontId="21" fillId="0" borderId="0" xfId="0" applyFont="1" applyAlignment="1">
      <alignment horizontal="left" vertical="top" wrapText="1"/>
    </xf>
    <xf numFmtId="0" fontId="50" fillId="7" borderId="158" xfId="0" applyFont="1" applyFill="1" applyBorder="1" applyAlignment="1">
      <alignment horizontal="center" vertical="center" wrapText="1"/>
    </xf>
    <xf numFmtId="0" fontId="50" fillId="7" borderId="148" xfId="0" applyFont="1" applyFill="1" applyBorder="1" applyAlignment="1">
      <alignment horizontal="center" vertical="center" wrapText="1"/>
    </xf>
    <xf numFmtId="0" fontId="50" fillId="7" borderId="159" xfId="0" applyFont="1" applyFill="1" applyBorder="1" applyAlignment="1">
      <alignment horizontal="center" vertical="center" wrapText="1"/>
    </xf>
    <xf numFmtId="0" fontId="50" fillId="7" borderId="169" xfId="0" applyFont="1" applyFill="1" applyBorder="1" applyAlignment="1">
      <alignment horizontal="center" vertical="center" wrapText="1"/>
    </xf>
    <xf numFmtId="0" fontId="50" fillId="7" borderId="115" xfId="0" applyFont="1" applyFill="1" applyBorder="1" applyAlignment="1">
      <alignment horizontal="center" vertical="center" wrapText="1"/>
    </xf>
    <xf numFmtId="0" fontId="50" fillId="7" borderId="157" xfId="0" applyFont="1" applyFill="1" applyBorder="1" applyAlignment="1">
      <alignment horizontal="center" vertical="center" wrapText="1"/>
    </xf>
    <xf numFmtId="0" fontId="50" fillId="7" borderId="178" xfId="0" applyFont="1" applyFill="1" applyBorder="1" applyAlignment="1">
      <alignment horizontal="center" vertical="center"/>
    </xf>
    <xf numFmtId="0" fontId="50" fillId="7" borderId="129" xfId="0" applyFont="1" applyFill="1" applyBorder="1" applyAlignment="1">
      <alignment horizontal="center" vertical="center"/>
    </xf>
    <xf numFmtId="0" fontId="50" fillId="7" borderId="162" xfId="0" applyFont="1" applyFill="1" applyBorder="1" applyAlignment="1">
      <alignment horizontal="center" vertical="center"/>
    </xf>
    <xf numFmtId="0" fontId="46" fillId="2" borderId="175" xfId="0" applyFont="1" applyFill="1" applyBorder="1" applyAlignment="1">
      <alignment horizontal="left" vertical="center" wrapText="1"/>
    </xf>
    <xf numFmtId="0" fontId="46" fillId="2" borderId="111" xfId="0" applyFont="1" applyFill="1" applyBorder="1" applyAlignment="1">
      <alignment horizontal="left" vertical="center" wrapText="1"/>
    </xf>
    <xf numFmtId="0" fontId="50" fillId="7" borderId="234" xfId="0" applyFont="1" applyFill="1" applyBorder="1" applyAlignment="1">
      <alignment horizontal="center" vertical="center" wrapText="1"/>
    </xf>
    <xf numFmtId="0" fontId="50" fillId="7" borderId="321" xfId="0" applyFont="1" applyFill="1" applyBorder="1" applyAlignment="1">
      <alignment horizontal="center" vertical="center" wrapText="1"/>
    </xf>
    <xf numFmtId="0" fontId="50" fillId="7" borderId="269" xfId="0" applyFont="1" applyFill="1" applyBorder="1" applyAlignment="1">
      <alignment horizontal="center" vertical="center" wrapText="1"/>
    </xf>
    <xf numFmtId="3" fontId="45" fillId="7" borderId="242" xfId="0" applyNumberFormat="1" applyFont="1" applyFill="1" applyBorder="1" applyAlignment="1">
      <alignment horizontal="center" vertical="center" wrapText="1"/>
    </xf>
    <xf numFmtId="3" fontId="45" fillId="7" borderId="166" xfId="0" applyNumberFormat="1" applyFont="1" applyFill="1" applyBorder="1" applyAlignment="1">
      <alignment horizontal="center" vertical="center" wrapText="1"/>
    </xf>
    <xf numFmtId="3" fontId="45" fillId="7" borderId="225" xfId="0" applyNumberFormat="1" applyFont="1" applyFill="1" applyBorder="1" applyAlignment="1">
      <alignment horizontal="center" vertical="center" wrapText="1"/>
    </xf>
    <xf numFmtId="3" fontId="45" fillId="7" borderId="175" xfId="0" applyNumberFormat="1" applyFont="1" applyFill="1" applyBorder="1" applyAlignment="1">
      <alignment horizontal="center" vertical="center" wrapText="1"/>
    </xf>
    <xf numFmtId="3" fontId="45" fillId="7" borderId="111" xfId="0" applyNumberFormat="1" applyFont="1" applyFill="1" applyBorder="1" applyAlignment="1">
      <alignment horizontal="center" vertical="center" wrapText="1"/>
    </xf>
    <xf numFmtId="3" fontId="45" fillId="7" borderId="125" xfId="0" applyNumberFormat="1" applyFont="1" applyFill="1" applyBorder="1" applyAlignment="1">
      <alignment horizontal="center" vertical="center" wrapText="1"/>
    </xf>
    <xf numFmtId="3" fontId="46" fillId="0" borderId="176" xfId="0" applyNumberFormat="1" applyFont="1" applyFill="1" applyBorder="1" applyAlignment="1">
      <alignment horizontal="center" vertical="center" wrapText="1"/>
    </xf>
    <xf numFmtId="3" fontId="46" fillId="0" borderId="177" xfId="0" applyNumberFormat="1" applyFont="1" applyFill="1" applyBorder="1" applyAlignment="1">
      <alignment horizontal="center" vertical="center" wrapText="1"/>
    </xf>
    <xf numFmtId="3" fontId="46" fillId="0" borderId="178" xfId="0" applyNumberFormat="1" applyFont="1" applyFill="1" applyBorder="1" applyAlignment="1">
      <alignment horizontal="center" vertical="center" wrapText="1"/>
    </xf>
    <xf numFmtId="3" fontId="62" fillId="0" borderId="174" xfId="0" applyNumberFormat="1" applyFont="1" applyFill="1" applyBorder="1" applyAlignment="1">
      <alignment horizontal="center" vertical="center" wrapText="1"/>
    </xf>
    <xf numFmtId="3" fontId="62" fillId="0" borderId="109" xfId="0" applyNumberFormat="1" applyFont="1" applyFill="1" applyBorder="1" applyAlignment="1">
      <alignment horizontal="center" vertical="center" wrapText="1"/>
    </xf>
    <xf numFmtId="3" fontId="62" fillId="0" borderId="129" xfId="0" applyNumberFormat="1" applyFont="1" applyFill="1" applyBorder="1" applyAlignment="1">
      <alignment horizontal="center" vertical="center" wrapText="1"/>
    </xf>
    <xf numFmtId="0" fontId="3" fillId="7" borderId="179" xfId="0" applyFont="1" applyFill="1" applyBorder="1" applyAlignment="1">
      <alignment horizontal="center" vertical="center" wrapText="1"/>
    </xf>
    <xf numFmtId="0" fontId="3" fillId="7" borderId="169" xfId="0" applyFont="1" applyFill="1" applyBorder="1" applyAlignment="1">
      <alignment horizontal="center" vertical="center" wrapText="1"/>
    </xf>
    <xf numFmtId="0" fontId="3" fillId="7" borderId="168" xfId="0" applyFont="1" applyFill="1" applyBorder="1" applyAlignment="1">
      <alignment horizontal="center" vertical="center" wrapText="1"/>
    </xf>
    <xf numFmtId="0" fontId="3" fillId="7" borderId="191" xfId="0" applyFont="1" applyFill="1" applyBorder="1" applyAlignment="1">
      <alignment horizontal="center" vertical="center" wrapText="1"/>
    </xf>
    <xf numFmtId="0" fontId="6" fillId="2" borderId="0" xfId="0" applyFont="1" applyFill="1" applyAlignment="1">
      <alignment horizontal="left" vertical="top" wrapText="1"/>
    </xf>
    <xf numFmtId="3" fontId="3" fillId="7" borderId="321" xfId="0" applyNumberFormat="1" applyFont="1" applyFill="1" applyBorder="1" applyAlignment="1">
      <alignment horizontal="center" vertical="center" wrapText="1"/>
    </xf>
    <xf numFmtId="0" fontId="3" fillId="7" borderId="156" xfId="0" applyFont="1" applyFill="1" applyBorder="1" applyAlignment="1">
      <alignment horizontal="center" vertical="center" wrapText="1"/>
    </xf>
    <xf numFmtId="0" fontId="3" fillId="7" borderId="126" xfId="0" applyFont="1" applyFill="1" applyBorder="1" applyAlignment="1">
      <alignment horizontal="center" vertical="center" wrapText="1"/>
    </xf>
    <xf numFmtId="0" fontId="23" fillId="0" borderId="207" xfId="0" applyFont="1" applyBorder="1" applyAlignment="1">
      <alignment horizontal="center" vertical="center" wrapText="1"/>
    </xf>
    <xf numFmtId="0" fontId="23" fillId="0" borderId="223" xfId="0" applyFont="1" applyBorder="1" applyAlignment="1">
      <alignment horizontal="center" vertical="center" wrapText="1"/>
    </xf>
    <xf numFmtId="0" fontId="23" fillId="0" borderId="208" xfId="0" applyFont="1" applyBorder="1" applyAlignment="1">
      <alignment horizontal="center" vertical="center" wrapText="1"/>
    </xf>
    <xf numFmtId="0" fontId="23" fillId="2" borderId="209" xfId="0" applyFont="1" applyFill="1" applyBorder="1" applyAlignment="1">
      <alignment horizontal="center" vertical="center" wrapText="1"/>
    </xf>
    <xf numFmtId="0" fontId="23" fillId="2" borderId="107" xfId="0" applyFont="1" applyFill="1" applyBorder="1" applyAlignment="1">
      <alignment horizontal="center" vertical="center" wrapText="1"/>
    </xf>
    <xf numFmtId="0" fontId="23" fillId="2" borderId="210" xfId="0" applyFont="1" applyFill="1" applyBorder="1" applyAlignment="1">
      <alignment horizontal="center" vertical="center" wrapText="1"/>
    </xf>
    <xf numFmtId="0" fontId="3" fillId="7" borderId="163" xfId="0" applyFont="1" applyFill="1" applyBorder="1" applyAlignment="1">
      <alignment horizontal="center" vertical="center" wrapText="1"/>
    </xf>
    <xf numFmtId="3" fontId="3" fillId="7" borderId="269" xfId="0" applyNumberFormat="1" applyFont="1" applyFill="1" applyBorder="1" applyAlignment="1">
      <alignment horizontal="center" vertical="center" wrapText="1"/>
    </xf>
    <xf numFmtId="0" fontId="6" fillId="2" borderId="0" xfId="0" applyFont="1" applyFill="1" applyAlignment="1">
      <alignment horizontal="left" vertical="top"/>
    </xf>
    <xf numFmtId="0" fontId="6" fillId="2" borderId="341" xfId="0" applyFont="1" applyFill="1" applyBorder="1" applyAlignment="1">
      <alignment horizontal="center" vertical="center" wrapText="1"/>
    </xf>
    <xf numFmtId="0" fontId="6" fillId="2" borderId="342" xfId="0" applyFont="1" applyFill="1" applyBorder="1" applyAlignment="1">
      <alignment horizontal="center" vertical="center" wrapText="1"/>
    </xf>
    <xf numFmtId="0" fontId="6" fillId="0" borderId="238" xfId="0" applyFont="1" applyFill="1" applyBorder="1" applyAlignment="1">
      <alignment horizontal="center" vertical="center" wrapText="1"/>
    </xf>
    <xf numFmtId="0" fontId="6" fillId="0" borderId="241" xfId="0" applyFont="1" applyFill="1" applyBorder="1" applyAlignment="1">
      <alignment horizontal="center" vertical="center" wrapText="1"/>
    </xf>
    <xf numFmtId="0" fontId="6" fillId="0" borderId="240" xfId="0" applyFont="1" applyFill="1" applyBorder="1" applyAlignment="1">
      <alignment horizontal="center" vertical="center" wrapText="1"/>
    </xf>
    <xf numFmtId="0" fontId="6" fillId="0" borderId="121" xfId="0" applyFont="1" applyFill="1" applyBorder="1" applyAlignment="1">
      <alignment horizontal="center" vertical="center" wrapText="1"/>
    </xf>
    <xf numFmtId="0" fontId="1" fillId="7" borderId="107" xfId="0" applyFont="1" applyFill="1" applyBorder="1" applyAlignment="1">
      <alignment horizontal="center" vertical="center" wrapText="1"/>
    </xf>
    <xf numFmtId="0" fontId="1" fillId="7" borderId="224" xfId="0" applyFont="1" applyFill="1" applyBorder="1" applyAlignment="1">
      <alignment horizontal="center" vertical="center" wrapText="1"/>
    </xf>
    <xf numFmtId="0" fontId="6" fillId="5" borderId="280" xfId="0" applyFont="1" applyFill="1" applyBorder="1" applyAlignment="1">
      <alignment horizontal="center" vertical="center" wrapText="1"/>
    </xf>
    <xf numFmtId="0" fontId="6" fillId="5" borderId="108" xfId="0" applyFont="1" applyFill="1" applyBorder="1" applyAlignment="1">
      <alignment horizontal="center" vertical="center" wrapText="1"/>
    </xf>
    <xf numFmtId="0" fontId="6" fillId="5" borderId="113" xfId="0" applyFont="1" applyFill="1" applyBorder="1" applyAlignment="1">
      <alignment horizontal="center" vertical="center" wrapText="1"/>
    </xf>
    <xf numFmtId="0" fontId="6" fillId="5" borderId="116" xfId="0" applyFont="1" applyFill="1" applyBorder="1" applyAlignment="1">
      <alignment horizontal="center" vertical="center" wrapText="1"/>
    </xf>
    <xf numFmtId="0" fontId="6" fillId="5" borderId="128"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 fillId="0" borderId="10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7" borderId="325" xfId="0" applyFont="1" applyFill="1" applyBorder="1" applyAlignment="1">
      <alignment horizontal="left" vertical="center" wrapText="1"/>
    </xf>
    <xf numFmtId="0" fontId="1" fillId="7" borderId="113" xfId="0" applyFont="1" applyFill="1" applyBorder="1" applyAlignment="1">
      <alignment horizontal="left" vertical="center" wrapText="1"/>
    </xf>
    <xf numFmtId="0" fontId="1" fillId="7" borderId="263" xfId="0" applyFont="1" applyFill="1" applyBorder="1" applyAlignment="1">
      <alignment horizontal="left" vertical="center" wrapText="1"/>
    </xf>
    <xf numFmtId="0" fontId="1" fillId="7" borderId="325" xfId="0" applyFont="1" applyFill="1" applyBorder="1" applyAlignment="1">
      <alignment horizontal="center" vertical="center" wrapText="1"/>
    </xf>
    <xf numFmtId="0" fontId="1" fillId="7" borderId="113" xfId="0" applyFont="1" applyFill="1" applyBorder="1" applyAlignment="1">
      <alignment horizontal="center" vertical="center" wrapText="1"/>
    </xf>
    <xf numFmtId="0" fontId="1" fillId="7" borderId="263" xfId="0" applyFont="1" applyFill="1" applyBorder="1" applyAlignment="1">
      <alignment horizontal="center" vertical="center" wrapText="1"/>
    </xf>
    <xf numFmtId="0" fontId="1" fillId="7" borderId="223" xfId="0" applyFont="1" applyFill="1" applyBorder="1" applyAlignment="1">
      <alignment horizontal="center" vertical="center" wrapText="1"/>
    </xf>
    <xf numFmtId="0" fontId="1" fillId="7" borderId="282" xfId="0" applyFont="1" applyFill="1" applyBorder="1" applyAlignment="1">
      <alignment horizontal="center" vertical="center" wrapText="1"/>
    </xf>
    <xf numFmtId="0" fontId="1" fillId="7" borderId="208" xfId="0" applyFont="1" applyFill="1" applyBorder="1" applyAlignment="1">
      <alignment horizontal="center" vertical="center" wrapText="1"/>
    </xf>
    <xf numFmtId="0" fontId="1" fillId="7" borderId="118" xfId="0" applyFont="1" applyFill="1" applyBorder="1" applyAlignment="1">
      <alignment horizontal="center" vertical="center" wrapText="1"/>
    </xf>
    <xf numFmtId="0" fontId="1" fillId="7" borderId="210" xfId="0" applyFont="1" applyFill="1" applyBorder="1" applyAlignment="1">
      <alignment horizontal="center" vertical="center" wrapText="1"/>
    </xf>
    <xf numFmtId="0" fontId="1" fillId="7" borderId="213" xfId="0" applyFont="1" applyFill="1" applyBorder="1" applyAlignment="1">
      <alignment horizontal="center" vertical="center" wrapText="1"/>
    </xf>
    <xf numFmtId="0" fontId="1" fillId="7" borderId="207" xfId="0" applyFont="1" applyFill="1" applyBorder="1" applyAlignment="1">
      <alignment horizontal="center" vertical="center" wrapText="1"/>
    </xf>
    <xf numFmtId="0" fontId="1" fillId="7" borderId="209" xfId="0" applyFont="1" applyFill="1" applyBorder="1" applyAlignment="1">
      <alignment horizontal="center" vertical="center" wrapText="1"/>
    </xf>
    <xf numFmtId="0" fontId="1" fillId="7" borderId="212" xfId="0" applyFont="1" applyFill="1" applyBorder="1" applyAlignment="1">
      <alignment horizontal="center" vertical="center" wrapText="1"/>
    </xf>
    <xf numFmtId="0" fontId="6" fillId="2" borderId="328" xfId="0" applyFont="1" applyFill="1" applyBorder="1" applyAlignment="1">
      <alignment horizontal="center" vertical="center" wrapText="1"/>
    </xf>
    <xf numFmtId="0" fontId="6" fillId="2" borderId="32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326" xfId="0" applyFont="1" applyFill="1" applyBorder="1" applyAlignment="1">
      <alignment horizontal="center" vertical="center" wrapText="1"/>
    </xf>
    <xf numFmtId="0" fontId="6" fillId="0" borderId="108" xfId="0" applyFont="1" applyFill="1" applyBorder="1" applyAlignment="1">
      <alignment horizontal="center" vertical="center" wrapText="1"/>
    </xf>
    <xf numFmtId="0" fontId="6" fillId="0" borderId="236" xfId="0" applyFont="1" applyFill="1" applyBorder="1" applyAlignment="1">
      <alignment horizontal="center" vertical="center" wrapText="1"/>
    </xf>
    <xf numFmtId="0" fontId="6" fillId="0" borderId="325" xfId="0" applyFont="1" applyFill="1" applyBorder="1" applyAlignment="1">
      <alignment horizontal="center" vertical="center" wrapText="1"/>
    </xf>
    <xf numFmtId="0" fontId="6" fillId="0" borderId="113" xfId="0" applyFont="1" applyFill="1" applyBorder="1" applyAlignment="1">
      <alignment horizontal="center" vertical="center" wrapText="1"/>
    </xf>
    <xf numFmtId="0" fontId="6" fillId="0" borderId="263" xfId="0" applyFont="1" applyFill="1" applyBorder="1" applyAlignment="1">
      <alignment horizontal="center" vertical="center" wrapText="1"/>
    </xf>
    <xf numFmtId="0" fontId="6" fillId="10" borderId="328" xfId="0" applyFont="1" applyFill="1" applyBorder="1" applyAlignment="1">
      <alignment horizontal="center" vertical="center" wrapText="1"/>
    </xf>
    <xf numFmtId="0" fontId="6" fillId="10" borderId="329"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1" fillId="0" borderId="328" xfId="0" applyFont="1" applyFill="1" applyBorder="1" applyAlignment="1">
      <alignment horizontal="center" vertical="center" wrapText="1"/>
    </xf>
    <xf numFmtId="0" fontId="1" fillId="0" borderId="32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7" borderId="328" xfId="0" applyFont="1" applyFill="1" applyBorder="1" applyAlignment="1">
      <alignment horizontal="center" vertical="center" wrapText="1"/>
    </xf>
    <xf numFmtId="0" fontId="6" fillId="7" borderId="329"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52" xfId="0" applyBorder="1" applyAlignment="1">
      <alignment horizontal="center" vertical="center" wrapText="1"/>
    </xf>
    <xf numFmtId="0" fontId="6" fillId="0" borderId="331" xfId="0" applyFont="1" applyFill="1" applyBorder="1" applyAlignment="1">
      <alignment horizontal="center" vertical="center" wrapText="1"/>
    </xf>
    <xf numFmtId="0" fontId="6" fillId="0" borderId="333" xfId="0" applyFont="1" applyFill="1" applyBorder="1" applyAlignment="1">
      <alignment horizontal="center" vertical="center" wrapText="1"/>
    </xf>
    <xf numFmtId="0" fontId="0" fillId="0" borderId="334" xfId="0" applyBorder="1" applyAlignment="1">
      <alignment horizontal="center" vertical="center" wrapText="1"/>
    </xf>
    <xf numFmtId="0" fontId="6" fillId="12" borderId="328" xfId="0" applyFont="1" applyFill="1" applyBorder="1" applyAlignment="1">
      <alignment horizontal="center" vertical="center" wrapText="1"/>
    </xf>
    <xf numFmtId="0" fontId="6" fillId="12" borderId="329" xfId="0" applyFont="1" applyFill="1" applyBorder="1" applyAlignment="1">
      <alignment horizontal="center" vertical="center" wrapText="1"/>
    </xf>
    <xf numFmtId="0" fontId="6" fillId="12" borderId="6" xfId="0" applyFont="1" applyFill="1" applyBorder="1" applyAlignment="1">
      <alignment horizontal="center" vertical="center" wrapText="1"/>
    </xf>
  </cellXfs>
  <cellStyles count="6">
    <cellStyle name="Гиперссылка" xfId="1" builtinId="8"/>
    <cellStyle name="Обычный" xfId="0" builtinId="0"/>
    <cellStyle name="Обычный 2" xfId="2"/>
    <cellStyle name="Обычный 2 2" xfId="4"/>
    <cellStyle name="Обычный 3" xfId="3"/>
    <cellStyle name="Процентный" xfId="5" builtinId="5"/>
  </cellStyles>
  <dxfs count="0"/>
  <tableStyles count="0" defaultTableStyle="TableStyleMedium2" defaultPivotStyle="PivotStyleLight16"/>
  <colors>
    <mruColors>
      <color rgb="FFFFFF66"/>
      <color rgb="FF00660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g"/><Relationship Id="rId7" Type="http://schemas.openxmlformats.org/officeDocument/2006/relationships/image" Target="../media/image8.jpeg"/><Relationship Id="rId2" Type="http://schemas.openxmlformats.org/officeDocument/2006/relationships/image" Target="../media/image3.jpg"/><Relationship Id="rId1" Type="http://schemas.openxmlformats.org/officeDocument/2006/relationships/image" Target="../media/image2.pn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3</xdr:col>
      <xdr:colOff>2095499</xdr:colOff>
      <xdr:row>1</xdr:row>
      <xdr:rowOff>47626</xdr:rowOff>
    </xdr:from>
    <xdr:to>
      <xdr:col>3</xdr:col>
      <xdr:colOff>5168276</xdr:colOff>
      <xdr:row>3</xdr:row>
      <xdr:rowOff>397965</xdr:rowOff>
    </xdr:to>
    <xdr:pic>
      <xdr:nvPicPr>
        <xdr:cNvPr id="3" name="Рисунок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34224" y="219076"/>
          <a:ext cx="3072777" cy="674189"/>
        </a:xfrm>
        <a:prstGeom prst="rect">
          <a:avLst/>
        </a:prstGeom>
      </xdr:spPr>
    </xdr:pic>
    <xdr:clientData/>
  </xdr:twoCellAnchor>
  <xdr:twoCellAnchor editAs="oneCell">
    <xdr:from>
      <xdr:col>3</xdr:col>
      <xdr:colOff>2095499</xdr:colOff>
      <xdr:row>1</xdr:row>
      <xdr:rowOff>47626</xdr:rowOff>
    </xdr:from>
    <xdr:to>
      <xdr:col>3</xdr:col>
      <xdr:colOff>5168276</xdr:colOff>
      <xdr:row>3</xdr:row>
      <xdr:rowOff>397965</xdr:rowOff>
    </xdr:to>
    <xdr:pic>
      <xdr:nvPicPr>
        <xdr:cNvPr id="4" name="Рисунок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1859" y="215266"/>
          <a:ext cx="3072777" cy="6703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296333</xdr:colOff>
      <xdr:row>8</xdr:row>
      <xdr:rowOff>5013</xdr:rowOff>
    </xdr:from>
    <xdr:to>
      <xdr:col>2</xdr:col>
      <xdr:colOff>16404</xdr:colOff>
      <xdr:row>14</xdr:row>
      <xdr:rowOff>189163</xdr:rowOff>
    </xdr:to>
    <xdr:pic>
      <xdr:nvPicPr>
        <xdr:cNvPr id="13" name="Рисунок 12"/>
        <xdr:cNvPicPr>
          <a:picLocks noChangeAspect="1"/>
        </xdr:cNvPicPr>
      </xdr:nvPicPr>
      <xdr:blipFill>
        <a:blip xmlns:r="http://schemas.openxmlformats.org/officeDocument/2006/relationships" r:embed="rId1"/>
        <a:stretch>
          <a:fillRect/>
        </a:stretch>
      </xdr:blipFill>
      <xdr:spPr>
        <a:xfrm>
          <a:off x="467783" y="1586163"/>
          <a:ext cx="539221" cy="1327150"/>
        </a:xfrm>
        <a:prstGeom prst="rect">
          <a:avLst/>
        </a:prstGeom>
      </xdr:spPr>
    </xdr:pic>
    <xdr:clientData/>
  </xdr:twoCellAnchor>
  <xdr:twoCellAnchor editAs="oneCell">
    <xdr:from>
      <xdr:col>1</xdr:col>
      <xdr:colOff>1</xdr:colOff>
      <xdr:row>15</xdr:row>
      <xdr:rowOff>0</xdr:rowOff>
    </xdr:from>
    <xdr:to>
      <xdr:col>2</xdr:col>
      <xdr:colOff>19050</xdr:colOff>
      <xdr:row>21</xdr:row>
      <xdr:rowOff>189163</xdr:rowOff>
    </xdr:to>
    <xdr:pic>
      <xdr:nvPicPr>
        <xdr:cNvPr id="14" name="Рисунок 13"/>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59090"/>
        <a:stretch/>
      </xdr:blipFill>
      <xdr:spPr>
        <a:xfrm>
          <a:off x="466726" y="2924175"/>
          <a:ext cx="542924" cy="1332163"/>
        </a:xfrm>
        <a:prstGeom prst="rect">
          <a:avLst/>
        </a:prstGeom>
      </xdr:spPr>
    </xdr:pic>
    <xdr:clientData/>
  </xdr:twoCellAnchor>
  <xdr:twoCellAnchor editAs="oneCell">
    <xdr:from>
      <xdr:col>1</xdr:col>
      <xdr:colOff>0</xdr:colOff>
      <xdr:row>22</xdr:row>
      <xdr:rowOff>8283</xdr:rowOff>
    </xdr:from>
    <xdr:to>
      <xdr:col>2</xdr:col>
      <xdr:colOff>22225</xdr:colOff>
      <xdr:row>29</xdr:row>
      <xdr:rowOff>0</xdr:rowOff>
    </xdr:to>
    <xdr:pic>
      <xdr:nvPicPr>
        <xdr:cNvPr id="15" name="Рисунок 14"/>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7500" r="11250"/>
        <a:stretch/>
      </xdr:blipFill>
      <xdr:spPr>
        <a:xfrm>
          <a:off x="466725" y="4275483"/>
          <a:ext cx="546100" cy="1334742"/>
        </a:xfrm>
        <a:prstGeom prst="rect">
          <a:avLst/>
        </a:prstGeom>
      </xdr:spPr>
    </xdr:pic>
    <xdr:clientData/>
  </xdr:twoCellAnchor>
  <xdr:twoCellAnchor editAs="oneCell">
    <xdr:from>
      <xdr:col>0</xdr:col>
      <xdr:colOff>291042</xdr:colOff>
      <xdr:row>30</xdr:row>
      <xdr:rowOff>8282</xdr:rowOff>
    </xdr:from>
    <xdr:to>
      <xdr:col>2</xdr:col>
      <xdr:colOff>20638</xdr:colOff>
      <xdr:row>35</xdr:row>
      <xdr:rowOff>0</xdr:rowOff>
    </xdr:to>
    <xdr:pic>
      <xdr:nvPicPr>
        <xdr:cNvPr id="16" name="Рисунок 15"/>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27877"/>
        <a:stretch/>
      </xdr:blipFill>
      <xdr:spPr>
        <a:xfrm>
          <a:off x="462492" y="5818532"/>
          <a:ext cx="548746" cy="953743"/>
        </a:xfrm>
        <a:prstGeom prst="rect">
          <a:avLst/>
        </a:prstGeom>
      </xdr:spPr>
    </xdr:pic>
    <xdr:clientData/>
  </xdr:twoCellAnchor>
  <xdr:twoCellAnchor editAs="oneCell">
    <xdr:from>
      <xdr:col>0</xdr:col>
      <xdr:colOff>296333</xdr:colOff>
      <xdr:row>29</xdr:row>
      <xdr:rowOff>0</xdr:rowOff>
    </xdr:from>
    <xdr:to>
      <xdr:col>2</xdr:col>
      <xdr:colOff>21695</xdr:colOff>
      <xdr:row>30</xdr:row>
      <xdr:rowOff>0</xdr:rowOff>
    </xdr:to>
    <xdr:pic>
      <xdr:nvPicPr>
        <xdr:cNvPr id="17" name="Рисунок 16"/>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32231" b="76859"/>
        <a:stretch/>
      </xdr:blipFill>
      <xdr:spPr>
        <a:xfrm>
          <a:off x="467783" y="5610225"/>
          <a:ext cx="544512" cy="200025"/>
        </a:xfrm>
        <a:prstGeom prst="rect">
          <a:avLst/>
        </a:prstGeom>
      </xdr:spPr>
    </xdr:pic>
    <xdr:clientData/>
  </xdr:twoCellAnchor>
  <xdr:twoCellAnchor editAs="oneCell">
    <xdr:from>
      <xdr:col>0</xdr:col>
      <xdr:colOff>292100</xdr:colOff>
      <xdr:row>35</xdr:row>
      <xdr:rowOff>4053</xdr:rowOff>
    </xdr:from>
    <xdr:to>
      <xdr:col>2</xdr:col>
      <xdr:colOff>15875</xdr:colOff>
      <xdr:row>36</xdr:row>
      <xdr:rowOff>2801</xdr:rowOff>
    </xdr:to>
    <xdr:pic>
      <xdr:nvPicPr>
        <xdr:cNvPr id="18" name="Рисунок 17"/>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5753"/>
        <a:stretch/>
      </xdr:blipFill>
      <xdr:spPr>
        <a:xfrm>
          <a:off x="463550" y="6776328"/>
          <a:ext cx="542925" cy="198773"/>
        </a:xfrm>
        <a:prstGeom prst="rect">
          <a:avLst/>
        </a:prstGeom>
      </xdr:spPr>
    </xdr:pic>
    <xdr:clientData/>
  </xdr:twoCellAnchor>
  <xdr:twoCellAnchor editAs="oneCell">
    <xdr:from>
      <xdr:col>0</xdr:col>
      <xdr:colOff>285750</xdr:colOff>
      <xdr:row>36</xdr:row>
      <xdr:rowOff>2802</xdr:rowOff>
    </xdr:from>
    <xdr:to>
      <xdr:col>2</xdr:col>
      <xdr:colOff>19052</xdr:colOff>
      <xdr:row>37</xdr:row>
      <xdr:rowOff>1512</xdr:rowOff>
    </xdr:to>
    <xdr:pic>
      <xdr:nvPicPr>
        <xdr:cNvPr id="19" name="Рисунок 18"/>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367" t="39726" b="22539"/>
        <a:stretch/>
      </xdr:blipFill>
      <xdr:spPr>
        <a:xfrm>
          <a:off x="466725" y="6975102"/>
          <a:ext cx="542927" cy="198735"/>
        </a:xfrm>
        <a:prstGeom prst="rect">
          <a:avLst/>
        </a:prstGeom>
      </xdr:spPr>
    </xdr:pic>
    <xdr:clientData/>
  </xdr:twoCellAnchor>
  <xdr:twoCellAnchor editAs="oneCell">
    <xdr:from>
      <xdr:col>1</xdr:col>
      <xdr:colOff>3230</xdr:colOff>
      <xdr:row>37</xdr:row>
      <xdr:rowOff>5604</xdr:rowOff>
    </xdr:from>
    <xdr:to>
      <xdr:col>2</xdr:col>
      <xdr:colOff>19050</xdr:colOff>
      <xdr:row>38</xdr:row>
      <xdr:rowOff>108</xdr:rowOff>
    </xdr:to>
    <xdr:pic>
      <xdr:nvPicPr>
        <xdr:cNvPr id="20" name="Рисунок 19"/>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b="63473"/>
        <a:stretch/>
      </xdr:blipFill>
      <xdr:spPr>
        <a:xfrm>
          <a:off x="469955" y="7177929"/>
          <a:ext cx="539695" cy="194529"/>
        </a:xfrm>
        <a:prstGeom prst="rect">
          <a:avLst/>
        </a:prstGeom>
      </xdr:spPr>
    </xdr:pic>
    <xdr:clientData/>
  </xdr:twoCellAnchor>
  <xdr:twoCellAnchor editAs="oneCell">
    <xdr:from>
      <xdr:col>1</xdr:col>
      <xdr:colOff>1613</xdr:colOff>
      <xdr:row>38</xdr:row>
      <xdr:rowOff>3810</xdr:rowOff>
    </xdr:from>
    <xdr:to>
      <xdr:col>2</xdr:col>
      <xdr:colOff>15875</xdr:colOff>
      <xdr:row>39</xdr:row>
      <xdr:rowOff>12755</xdr:rowOff>
    </xdr:to>
    <xdr:pic>
      <xdr:nvPicPr>
        <xdr:cNvPr id="21" name="Рисунок 20"/>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t="61078"/>
        <a:stretch/>
      </xdr:blipFill>
      <xdr:spPr>
        <a:xfrm>
          <a:off x="468338" y="7376160"/>
          <a:ext cx="538137" cy="199445"/>
        </a:xfrm>
        <a:prstGeom prst="rect">
          <a:avLst/>
        </a:prstGeom>
      </xdr:spPr>
    </xdr:pic>
    <xdr:clientData/>
  </xdr:twoCellAnchor>
  <xdr:twoCellAnchor editAs="oneCell">
    <xdr:from>
      <xdr:col>1</xdr:col>
      <xdr:colOff>1</xdr:colOff>
      <xdr:row>5</xdr:row>
      <xdr:rowOff>8106</xdr:rowOff>
    </xdr:from>
    <xdr:to>
      <xdr:col>1</xdr:col>
      <xdr:colOff>704851</xdr:colOff>
      <xdr:row>6</xdr:row>
      <xdr:rowOff>190500</xdr:rowOff>
    </xdr:to>
    <xdr:pic>
      <xdr:nvPicPr>
        <xdr:cNvPr id="22" name="Рисунок 21"/>
        <xdr:cNvPicPr>
          <a:picLocks noChangeAspect="1"/>
        </xdr:cNvPicPr>
      </xdr:nvPicPr>
      <xdr:blipFill rotWithShape="1">
        <a:blip xmlns:r="http://schemas.openxmlformats.org/officeDocument/2006/relationships" r:embed="rId10" cstate="print">
          <a:duotone>
            <a:schemeClr val="bg2">
              <a:shade val="45000"/>
              <a:satMod val="135000"/>
            </a:schemeClr>
            <a:prstClr val="white"/>
          </a:duotone>
          <a:extLst>
            <a:ext uri="{28A0092B-C50C-407E-A947-70E740481C1C}">
              <a14:useLocalDpi xmlns:a14="http://schemas.microsoft.com/office/drawing/2010/main" val="0"/>
            </a:ext>
          </a:extLst>
        </a:blip>
        <a:srcRect b="28302"/>
        <a:stretch/>
      </xdr:blipFill>
      <xdr:spPr>
        <a:xfrm>
          <a:off x="285751" y="998706"/>
          <a:ext cx="704850" cy="372894"/>
        </a:xfrm>
        <a:prstGeom prst="rect">
          <a:avLst/>
        </a:prstGeom>
      </xdr:spPr>
    </xdr:pic>
    <xdr:clientData/>
  </xdr:twoCellAnchor>
  <xdr:twoCellAnchor editAs="oneCell">
    <xdr:from>
      <xdr:col>1</xdr:col>
      <xdr:colOff>5293</xdr:colOff>
      <xdr:row>7</xdr:row>
      <xdr:rowOff>6193</xdr:rowOff>
    </xdr:from>
    <xdr:to>
      <xdr:col>1</xdr:col>
      <xdr:colOff>704850</xdr:colOff>
      <xdr:row>7</xdr:row>
      <xdr:rowOff>181455</xdr:rowOff>
    </xdr:to>
    <xdr:pic>
      <xdr:nvPicPr>
        <xdr:cNvPr id="23" name="Рисунок 22"/>
        <xdr:cNvPicPr>
          <a:picLocks noChangeAspect="1"/>
        </xdr:cNvPicPr>
      </xdr:nvPicPr>
      <xdr:blipFill rotWithShape="1">
        <a:blip xmlns:r="http://schemas.openxmlformats.org/officeDocument/2006/relationships" r:embed="rId11" cstate="print">
          <a:duotone>
            <a:schemeClr val="bg2">
              <a:shade val="45000"/>
              <a:satMod val="135000"/>
            </a:schemeClr>
            <a:prstClr val="white"/>
          </a:duotone>
          <a:extLst>
            <a:ext uri="{28A0092B-C50C-407E-A947-70E740481C1C}">
              <a14:useLocalDpi xmlns:a14="http://schemas.microsoft.com/office/drawing/2010/main" val="0"/>
            </a:ext>
          </a:extLst>
        </a:blip>
        <a:srcRect b="28302"/>
        <a:stretch/>
      </xdr:blipFill>
      <xdr:spPr>
        <a:xfrm>
          <a:off x="291043" y="1387318"/>
          <a:ext cx="699557" cy="175262"/>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N66"/>
  <sheetViews>
    <sheetView showGridLines="0" tabSelected="1" zoomScaleNormal="100" zoomScaleSheetLayoutView="85" workbookViewId="0">
      <selection activeCell="B5" sqref="B5:D5"/>
    </sheetView>
  </sheetViews>
  <sheetFormatPr defaultColWidth="8.7109375" defaultRowHeight="12.75" x14ac:dyDescent="0.2"/>
  <cols>
    <col min="1" max="1" width="2" style="1" customWidth="1"/>
    <col min="2" max="2" width="72.7109375" style="1" customWidth="1"/>
    <col min="3" max="3" width="0.7109375" style="1" customWidth="1"/>
    <col min="4" max="4" width="78.28515625" style="1" customWidth="1"/>
    <col min="5" max="5" width="1.28515625" style="1" customWidth="1"/>
    <col min="6" max="6" width="49.5703125" style="1" customWidth="1"/>
    <col min="7" max="7" width="9" style="3" customWidth="1"/>
    <col min="8" max="16384" width="8.7109375" style="1"/>
  </cols>
  <sheetData>
    <row r="1" spans="2:14" ht="13.5" thickBot="1" x14ac:dyDescent="0.25">
      <c r="B1" s="4"/>
      <c r="C1" s="4"/>
      <c r="D1" s="4"/>
      <c r="E1" s="4"/>
      <c r="H1" s="2"/>
      <c r="I1" s="2"/>
      <c r="J1" s="2"/>
      <c r="K1" s="2"/>
      <c r="L1" s="2"/>
      <c r="M1" s="2"/>
      <c r="N1" s="2"/>
    </row>
    <row r="2" spans="2:14" ht="12.75" customHeight="1" x14ac:dyDescent="0.2">
      <c r="B2" s="892" t="s">
        <v>220</v>
      </c>
      <c r="C2" s="893"/>
      <c r="D2" s="894"/>
      <c r="E2" s="4"/>
      <c r="F2" s="885" t="s">
        <v>219</v>
      </c>
      <c r="G2" s="886"/>
    </row>
    <row r="3" spans="2:14" ht="12.75" customHeight="1" x14ac:dyDescent="0.2">
      <c r="B3" s="895"/>
      <c r="C3" s="896"/>
      <c r="D3" s="897"/>
      <c r="E3" s="4"/>
      <c r="F3" s="887"/>
      <c r="G3" s="888"/>
    </row>
    <row r="4" spans="2:14" ht="33.75" customHeight="1" x14ac:dyDescent="0.2">
      <c r="B4" s="895"/>
      <c r="C4" s="896"/>
      <c r="D4" s="897"/>
      <c r="E4" s="6"/>
      <c r="F4" s="887"/>
      <c r="G4" s="888"/>
    </row>
    <row r="5" spans="2:14" ht="16.5" thickBot="1" x14ac:dyDescent="0.25">
      <c r="B5" s="898" t="s">
        <v>861</v>
      </c>
      <c r="C5" s="899"/>
      <c r="D5" s="900"/>
      <c r="E5" s="7"/>
      <c r="F5" s="14"/>
      <c r="G5" s="15"/>
    </row>
    <row r="6" spans="2:14" ht="6" customHeight="1" thickBot="1" x14ac:dyDescent="0.3">
      <c r="B6" s="4"/>
      <c r="C6" s="5"/>
      <c r="D6" s="5"/>
      <c r="E6" s="4"/>
      <c r="F6" s="889"/>
      <c r="G6" s="889"/>
    </row>
    <row r="7" spans="2:14" ht="21" customHeight="1" thickBot="1" x14ac:dyDescent="0.25">
      <c r="B7" s="16"/>
      <c r="C7" s="17"/>
      <c r="D7" s="57"/>
      <c r="E7" s="5"/>
      <c r="F7" s="18" t="s">
        <v>165</v>
      </c>
      <c r="G7" s="19" t="s">
        <v>166</v>
      </c>
    </row>
    <row r="8" spans="2:14" ht="15" customHeight="1" x14ac:dyDescent="0.25">
      <c r="B8" s="890"/>
      <c r="C8" s="49"/>
      <c r="D8" s="90"/>
      <c r="E8" s="5"/>
      <c r="F8" s="396" t="s">
        <v>184</v>
      </c>
      <c r="G8" s="397"/>
    </row>
    <row r="9" spans="2:14" ht="15" customHeight="1" x14ac:dyDescent="0.2">
      <c r="B9" s="891"/>
      <c r="C9" s="29"/>
      <c r="D9" s="91"/>
      <c r="E9" s="5"/>
      <c r="F9" s="52" t="s">
        <v>665</v>
      </c>
      <c r="G9" s="83">
        <v>1</v>
      </c>
    </row>
    <row r="10" spans="2:14" ht="15" customHeight="1" x14ac:dyDescent="0.2">
      <c r="B10" s="8" t="s">
        <v>661</v>
      </c>
      <c r="C10" s="29"/>
      <c r="D10" s="30"/>
      <c r="E10" s="5"/>
      <c r="F10" s="52" t="s">
        <v>185</v>
      </c>
      <c r="G10" s="83">
        <v>11</v>
      </c>
    </row>
    <row r="11" spans="2:14" ht="15" customHeight="1" x14ac:dyDescent="0.2">
      <c r="B11" s="473" t="s">
        <v>662</v>
      </c>
      <c r="C11" s="29"/>
      <c r="D11" s="91"/>
      <c r="E11" s="5"/>
      <c r="F11" s="52" t="s">
        <v>186</v>
      </c>
      <c r="G11" s="83">
        <v>12</v>
      </c>
    </row>
    <row r="12" spans="2:14" ht="15" customHeight="1" x14ac:dyDescent="0.2">
      <c r="B12" s="473" t="s">
        <v>663</v>
      </c>
      <c r="C12" s="29"/>
      <c r="D12" s="30" t="s">
        <v>666</v>
      </c>
      <c r="E12" s="5"/>
      <c r="F12" s="398" t="s">
        <v>167</v>
      </c>
      <c r="G12" s="399"/>
    </row>
    <row r="13" spans="2:14" ht="30" customHeight="1" x14ac:dyDescent="0.2">
      <c r="B13" s="474" t="s">
        <v>664</v>
      </c>
      <c r="C13" s="29"/>
      <c r="D13" s="91"/>
      <c r="E13" s="5"/>
      <c r="F13" s="52" t="s">
        <v>187</v>
      </c>
      <c r="G13" s="83">
        <v>12</v>
      </c>
    </row>
    <row r="14" spans="2:14" ht="15" customHeight="1" x14ac:dyDescent="0.2">
      <c r="B14" s="475" t="s">
        <v>693</v>
      </c>
      <c r="C14" s="29"/>
      <c r="D14" s="30" t="s">
        <v>667</v>
      </c>
      <c r="E14" s="5"/>
      <c r="F14" s="52" t="s">
        <v>662</v>
      </c>
      <c r="G14" s="83">
        <v>1</v>
      </c>
    </row>
    <row r="15" spans="2:14" ht="15" customHeight="1" x14ac:dyDescent="0.2">
      <c r="B15" s="475" t="s">
        <v>694</v>
      </c>
      <c r="C15" s="29"/>
      <c r="D15" s="881" t="s">
        <v>213</v>
      </c>
      <c r="E15" s="5"/>
      <c r="F15" s="52"/>
      <c r="G15" s="10"/>
    </row>
    <row r="16" spans="2:14" ht="15" customHeight="1" x14ac:dyDescent="0.25">
      <c r="B16" s="8" t="s">
        <v>668</v>
      </c>
      <c r="C16" s="29"/>
      <c r="D16" s="881"/>
      <c r="E16" s="4"/>
      <c r="F16" s="398" t="s">
        <v>168</v>
      </c>
      <c r="G16" s="11"/>
    </row>
    <row r="17" spans="2:7" ht="15" customHeight="1" x14ac:dyDescent="0.2">
      <c r="B17" s="881" t="s">
        <v>616</v>
      </c>
      <c r="C17" s="29"/>
      <c r="D17" s="881"/>
      <c r="E17" s="4"/>
      <c r="F17" s="52" t="s">
        <v>190</v>
      </c>
      <c r="G17" s="83">
        <v>13</v>
      </c>
    </row>
    <row r="18" spans="2:7" ht="15" customHeight="1" x14ac:dyDescent="0.25">
      <c r="B18" s="881"/>
      <c r="C18" s="29"/>
      <c r="D18" s="881"/>
      <c r="E18" s="4"/>
      <c r="F18" s="398" t="s">
        <v>169</v>
      </c>
      <c r="G18" s="9"/>
    </row>
    <row r="19" spans="2:7" ht="15" customHeight="1" x14ac:dyDescent="0.25">
      <c r="B19" s="881"/>
      <c r="C19" s="29"/>
      <c r="D19" s="93"/>
      <c r="E19" s="4"/>
      <c r="F19" s="52" t="s">
        <v>188</v>
      </c>
      <c r="G19" s="83">
        <v>2</v>
      </c>
    </row>
    <row r="20" spans="2:7" ht="15" customHeight="1" x14ac:dyDescent="0.2">
      <c r="B20" s="8" t="s">
        <v>669</v>
      </c>
      <c r="C20" s="29"/>
      <c r="D20" s="30" t="s">
        <v>670</v>
      </c>
      <c r="E20" s="4"/>
      <c r="F20" s="52" t="s">
        <v>191</v>
      </c>
      <c r="G20" s="83">
        <v>13</v>
      </c>
    </row>
    <row r="21" spans="2:7" ht="15" customHeight="1" x14ac:dyDescent="0.25">
      <c r="B21" s="881" t="s">
        <v>210</v>
      </c>
      <c r="C21" s="29"/>
      <c r="D21" s="881" t="s">
        <v>209</v>
      </c>
      <c r="E21" s="4"/>
      <c r="F21" s="398" t="s">
        <v>170</v>
      </c>
      <c r="G21" s="9"/>
    </row>
    <row r="22" spans="2:7" ht="15" customHeight="1" x14ac:dyDescent="0.2">
      <c r="B22" s="881"/>
      <c r="C22" s="29"/>
      <c r="D22" s="881"/>
      <c r="E22" s="4"/>
      <c r="F22" s="52" t="s">
        <v>189</v>
      </c>
      <c r="G22" s="83">
        <v>12</v>
      </c>
    </row>
    <row r="23" spans="2:7" ht="15" customHeight="1" x14ac:dyDescent="0.2">
      <c r="B23" s="881"/>
      <c r="C23" s="29"/>
      <c r="D23" s="881"/>
      <c r="E23" s="4"/>
      <c r="F23" s="52" t="s">
        <v>192</v>
      </c>
      <c r="G23" s="83">
        <v>13</v>
      </c>
    </row>
    <row r="24" spans="2:7" ht="15" customHeight="1" x14ac:dyDescent="0.25">
      <c r="B24" s="58" t="s">
        <v>671</v>
      </c>
      <c r="C24" s="29"/>
      <c r="D24" s="30" t="s">
        <v>672</v>
      </c>
      <c r="E24" s="4"/>
      <c r="F24" s="52" t="s">
        <v>215</v>
      </c>
      <c r="G24" s="400">
        <v>8</v>
      </c>
    </row>
    <row r="25" spans="2:7" ht="15" customHeight="1" x14ac:dyDescent="0.25">
      <c r="B25" s="881" t="s">
        <v>211</v>
      </c>
      <c r="C25" s="29"/>
      <c r="D25" s="884" t="s">
        <v>800</v>
      </c>
      <c r="E25" s="4"/>
      <c r="F25" s="398" t="s">
        <v>171</v>
      </c>
      <c r="G25" s="9"/>
    </row>
    <row r="26" spans="2:7" ht="15" customHeight="1" x14ac:dyDescent="0.2">
      <c r="B26" s="881"/>
      <c r="C26" s="29"/>
      <c r="D26" s="884"/>
      <c r="E26" s="4"/>
      <c r="F26" s="401" t="s">
        <v>50</v>
      </c>
      <c r="G26" s="83">
        <v>13</v>
      </c>
    </row>
    <row r="27" spans="2:7" ht="15" customHeight="1" x14ac:dyDescent="0.25">
      <c r="B27" s="881"/>
      <c r="C27" s="29"/>
      <c r="D27" s="884"/>
      <c r="E27" s="4"/>
      <c r="F27" s="398" t="s">
        <v>172</v>
      </c>
      <c r="G27" s="9"/>
    </row>
    <row r="28" spans="2:7" ht="15" customHeight="1" x14ac:dyDescent="0.2">
      <c r="B28" s="58" t="s">
        <v>673</v>
      </c>
      <c r="C28" s="29"/>
      <c r="D28" s="884"/>
      <c r="E28" s="4"/>
      <c r="F28" s="402" t="s">
        <v>503</v>
      </c>
      <c r="G28" s="403">
        <v>11</v>
      </c>
    </row>
    <row r="29" spans="2:7" ht="15" customHeight="1" x14ac:dyDescent="0.2">
      <c r="B29" s="881" t="s">
        <v>241</v>
      </c>
      <c r="C29" s="29"/>
      <c r="D29" s="91"/>
      <c r="E29" s="4"/>
      <c r="F29" s="402" t="s">
        <v>234</v>
      </c>
      <c r="G29" s="403">
        <v>5</v>
      </c>
    </row>
    <row r="30" spans="2:7" ht="15" customHeight="1" x14ac:dyDescent="0.25">
      <c r="B30" s="881"/>
      <c r="C30" s="29"/>
      <c r="D30" s="91"/>
      <c r="E30" s="4"/>
      <c r="F30" s="398" t="s">
        <v>674</v>
      </c>
      <c r="G30" s="9"/>
    </row>
    <row r="31" spans="2:7" ht="15" customHeight="1" x14ac:dyDescent="0.3">
      <c r="B31" s="58" t="s">
        <v>675</v>
      </c>
      <c r="C31" s="29"/>
      <c r="D31" s="92" t="s">
        <v>676</v>
      </c>
      <c r="E31" s="4"/>
      <c r="F31" s="401" t="s">
        <v>677</v>
      </c>
      <c r="G31" s="83">
        <v>1</v>
      </c>
    </row>
    <row r="32" spans="2:7" ht="15" customHeight="1" x14ac:dyDescent="0.2">
      <c r="B32" s="883" t="s">
        <v>194</v>
      </c>
      <c r="C32" s="29"/>
      <c r="D32" s="87"/>
      <c r="E32" s="4"/>
      <c r="F32" s="401" t="s">
        <v>678</v>
      </c>
      <c r="G32" s="83">
        <v>1</v>
      </c>
    </row>
    <row r="33" spans="2:7" ht="15" customHeight="1" x14ac:dyDescent="0.2">
      <c r="B33" s="883"/>
      <c r="C33" s="29"/>
      <c r="D33" s="91"/>
      <c r="E33" s="4"/>
      <c r="F33" s="398" t="s">
        <v>173</v>
      </c>
      <c r="G33" s="12"/>
    </row>
    <row r="34" spans="2:7" ht="15" customHeight="1" x14ac:dyDescent="0.2">
      <c r="B34" s="8" t="s">
        <v>679</v>
      </c>
      <c r="C34" s="29"/>
      <c r="D34" s="30" t="s">
        <v>680</v>
      </c>
      <c r="E34" s="4"/>
      <c r="F34" s="52" t="s">
        <v>292</v>
      </c>
      <c r="G34" s="83">
        <v>7</v>
      </c>
    </row>
    <row r="35" spans="2:7" ht="15" customHeight="1" x14ac:dyDescent="0.2">
      <c r="B35" s="52" t="s">
        <v>272</v>
      </c>
      <c r="C35" s="29"/>
      <c r="D35" s="91"/>
      <c r="E35" s="4"/>
      <c r="F35" s="464" t="s">
        <v>254</v>
      </c>
      <c r="G35" s="83">
        <v>14</v>
      </c>
    </row>
    <row r="36" spans="2:7" ht="15" customHeight="1" x14ac:dyDescent="0.3">
      <c r="B36" s="52" t="s">
        <v>413</v>
      </c>
      <c r="C36" s="29"/>
      <c r="D36" s="92" t="s">
        <v>681</v>
      </c>
      <c r="E36" s="4"/>
      <c r="F36" s="52" t="s">
        <v>193</v>
      </c>
      <c r="G36" s="83">
        <v>13</v>
      </c>
    </row>
    <row r="37" spans="2:7" ht="15" customHeight="1" x14ac:dyDescent="0.2">
      <c r="B37" s="52" t="s">
        <v>291</v>
      </c>
      <c r="C37" s="29"/>
      <c r="D37" s="91"/>
      <c r="E37" s="4"/>
      <c r="F37" s="404" t="s">
        <v>214</v>
      </c>
      <c r="G37" s="403">
        <v>8</v>
      </c>
    </row>
    <row r="38" spans="2:7" ht="16.5" customHeight="1" x14ac:dyDescent="0.3">
      <c r="B38" s="8" t="s">
        <v>682</v>
      </c>
      <c r="C38" s="29"/>
      <c r="D38" s="92" t="s">
        <v>683</v>
      </c>
      <c r="E38" s="4"/>
      <c r="F38" s="398" t="s">
        <v>174</v>
      </c>
      <c r="G38" s="11"/>
    </row>
    <row r="39" spans="2:7" ht="15" customHeight="1" x14ac:dyDescent="0.2">
      <c r="B39" s="881" t="s">
        <v>212</v>
      </c>
      <c r="C39" s="29"/>
      <c r="D39" s="91"/>
      <c r="E39" s="4"/>
      <c r="F39" s="52" t="s">
        <v>256</v>
      </c>
      <c r="G39" s="83">
        <v>12</v>
      </c>
    </row>
    <row r="40" spans="2:7" ht="15" customHeight="1" x14ac:dyDescent="0.3">
      <c r="B40" s="881"/>
      <c r="C40" s="29"/>
      <c r="D40" s="92" t="s">
        <v>684</v>
      </c>
      <c r="E40" s="4"/>
      <c r="F40" s="398" t="s">
        <v>175</v>
      </c>
      <c r="G40" s="12"/>
    </row>
    <row r="41" spans="2:7" ht="15" customHeight="1" thickBot="1" x14ac:dyDescent="0.3">
      <c r="B41" s="882"/>
      <c r="C41" s="405"/>
      <c r="D41" s="406"/>
      <c r="E41" s="4"/>
      <c r="F41" s="407" t="s">
        <v>194</v>
      </c>
      <c r="G41" s="83">
        <v>6</v>
      </c>
    </row>
    <row r="42" spans="2:7" ht="31.15" customHeight="1" x14ac:dyDescent="0.25">
      <c r="E42" s="4"/>
      <c r="F42" s="476" t="s">
        <v>693</v>
      </c>
      <c r="G42" s="83">
        <v>1</v>
      </c>
    </row>
    <row r="43" spans="2:7" ht="15" customHeight="1" x14ac:dyDescent="0.25">
      <c r="E43" s="4"/>
      <c r="F43" s="477" t="s">
        <v>695</v>
      </c>
      <c r="G43" s="83">
        <v>1</v>
      </c>
    </row>
    <row r="44" spans="2:7" ht="15" customHeight="1" x14ac:dyDescent="0.2">
      <c r="F44" s="398" t="s">
        <v>176</v>
      </c>
      <c r="G44" s="12"/>
    </row>
    <row r="45" spans="2:7" ht="15" customHeight="1" x14ac:dyDescent="0.2">
      <c r="F45" s="52" t="s">
        <v>200</v>
      </c>
      <c r="G45" s="83">
        <v>3</v>
      </c>
    </row>
    <row r="46" spans="2:7" ht="15" customHeight="1" x14ac:dyDescent="0.2">
      <c r="F46" s="52" t="s">
        <v>218</v>
      </c>
      <c r="G46" s="83">
        <v>12</v>
      </c>
    </row>
    <row r="47" spans="2:7" ht="15" customHeight="1" x14ac:dyDescent="0.2">
      <c r="F47" s="52" t="s">
        <v>255</v>
      </c>
      <c r="G47" s="83">
        <v>12</v>
      </c>
    </row>
    <row r="48" spans="2:7" ht="15" customHeight="1" x14ac:dyDescent="0.25">
      <c r="F48" s="407" t="s">
        <v>53</v>
      </c>
      <c r="G48" s="400">
        <v>13</v>
      </c>
    </row>
    <row r="49" spans="6:7" ht="15" customHeight="1" x14ac:dyDescent="0.25">
      <c r="F49" s="407" t="s">
        <v>195</v>
      </c>
      <c r="G49" s="13" t="s">
        <v>685</v>
      </c>
    </row>
    <row r="50" spans="6:7" ht="15" customHeight="1" x14ac:dyDescent="0.25">
      <c r="F50" s="407" t="s">
        <v>196</v>
      </c>
      <c r="G50" s="83">
        <v>15</v>
      </c>
    </row>
    <row r="51" spans="6:7" ht="15" customHeight="1" x14ac:dyDescent="0.2">
      <c r="F51" s="398" t="s">
        <v>177</v>
      </c>
      <c r="G51" s="12"/>
    </row>
    <row r="52" spans="6:7" ht="15" customHeight="1" x14ac:dyDescent="0.2">
      <c r="F52" s="52" t="s">
        <v>197</v>
      </c>
      <c r="G52" s="83">
        <v>17</v>
      </c>
    </row>
    <row r="53" spans="6:7" ht="15" customHeight="1" x14ac:dyDescent="0.2">
      <c r="F53" s="398" t="s">
        <v>178</v>
      </c>
      <c r="G53" s="12"/>
    </row>
    <row r="54" spans="6:7" ht="15" customHeight="1" x14ac:dyDescent="0.2">
      <c r="F54" s="401" t="s">
        <v>198</v>
      </c>
      <c r="G54" s="83">
        <v>13</v>
      </c>
    </row>
    <row r="55" spans="6:7" ht="15" customHeight="1" x14ac:dyDescent="0.2">
      <c r="F55" s="401" t="s">
        <v>199</v>
      </c>
      <c r="G55" s="83">
        <v>13</v>
      </c>
    </row>
    <row r="56" spans="6:7" ht="15" customHeight="1" x14ac:dyDescent="0.2">
      <c r="F56" s="398" t="s">
        <v>179</v>
      </c>
      <c r="G56" s="31"/>
    </row>
    <row r="57" spans="6:7" ht="15" customHeight="1" x14ac:dyDescent="0.2">
      <c r="F57" s="52" t="s">
        <v>201</v>
      </c>
      <c r="G57" s="83">
        <v>4</v>
      </c>
    </row>
    <row r="58" spans="6:7" ht="15" customHeight="1" x14ac:dyDescent="0.2">
      <c r="F58" s="408" t="s">
        <v>180</v>
      </c>
      <c r="G58" s="12"/>
    </row>
    <row r="59" spans="6:7" ht="15" customHeight="1" x14ac:dyDescent="0.25">
      <c r="F59" s="407" t="s">
        <v>202</v>
      </c>
      <c r="G59" s="83">
        <v>13</v>
      </c>
    </row>
    <row r="60" spans="6:7" ht="15" customHeight="1" x14ac:dyDescent="0.2">
      <c r="F60" s="398" t="s">
        <v>181</v>
      </c>
      <c r="G60" s="12"/>
    </row>
    <row r="61" spans="6:7" ht="15" customHeight="1" x14ac:dyDescent="0.25">
      <c r="F61" s="407"/>
      <c r="G61" s="10"/>
    </row>
    <row r="62" spans="6:7" ht="15" customHeight="1" x14ac:dyDescent="0.25">
      <c r="F62" s="407" t="s">
        <v>216</v>
      </c>
      <c r="G62" s="83">
        <v>8</v>
      </c>
    </row>
    <row r="63" spans="6:7" ht="15" x14ac:dyDescent="0.2">
      <c r="F63" s="398" t="s">
        <v>182</v>
      </c>
      <c r="G63" s="12"/>
    </row>
    <row r="64" spans="6:7" ht="15" x14ac:dyDescent="0.25">
      <c r="F64" s="407" t="s">
        <v>203</v>
      </c>
      <c r="G64" s="83">
        <v>13</v>
      </c>
    </row>
    <row r="65" spans="6:7" ht="15" x14ac:dyDescent="0.2">
      <c r="F65" s="398" t="s">
        <v>183</v>
      </c>
      <c r="G65" s="12"/>
    </row>
    <row r="66" spans="6:7" ht="15.75" thickBot="1" x14ac:dyDescent="0.3">
      <c r="F66" s="409" t="s">
        <v>204</v>
      </c>
      <c r="G66" s="84">
        <v>17</v>
      </c>
    </row>
  </sheetData>
  <mergeCells count="14">
    <mergeCell ref="F2:G4"/>
    <mergeCell ref="B21:B23"/>
    <mergeCell ref="B17:B19"/>
    <mergeCell ref="F6:G6"/>
    <mergeCell ref="B8:B9"/>
    <mergeCell ref="B2:D4"/>
    <mergeCell ref="B5:D5"/>
    <mergeCell ref="D15:D18"/>
    <mergeCell ref="B39:B41"/>
    <mergeCell ref="B25:B27"/>
    <mergeCell ref="B29:B30"/>
    <mergeCell ref="B32:B33"/>
    <mergeCell ref="D21:D23"/>
    <mergeCell ref="D25:D28"/>
  </mergeCells>
  <hyperlinks>
    <hyperlink ref="B32" location="'Подсистема (4)'!A1" display="4.1. Подсистема для Фасада"/>
    <hyperlink ref="B16" location="'Водосточные системы (2)'!A1" display="2. ВОДОСТОЧНАЯ СИСТЕМА"/>
    <hyperlink ref="B20" location="'Софиты (3)'!A1" display="3. СОФИТЫ"/>
    <hyperlink ref="B24" location="'ФАСАДЫ (4)'!A1" display="4. ФАСАД "/>
    <hyperlink ref="B31" location="'Подсистема (6)'!A1" display="6. ПОДСИСТЕМА"/>
    <hyperlink ref="B34" location="'Металлочерепица (7)'!A1" display="7. МЕТАЛЛОЧЕРЕПИЦА"/>
    <hyperlink ref="B38" location="'Фартуки (гладкие листы) (8)'!A1" display="8. ФАРТУКИ / ГЛ.ЛИСТЫ"/>
    <hyperlink ref="D20" location="'Аксессуары для кровли (12)'!A1" display="12. АКСЕССУАРЫ ДЛЯ КРОВЛИ"/>
    <hyperlink ref="D24" location="'Комплектующие для ВС (13)'!A1" display="13. КОМПЛЕКТУЮЩИЕ К ВОДОСТОЧНОЙ СИСТЕМЕ"/>
    <hyperlink ref="F9:G9" location="'Комплектующие для кровли (8)'!A1" display="SOFFITO"/>
    <hyperlink ref="F11:G11" location="'Аксессуары для кровли (9)'!A1" display="StopMOSS"/>
    <hyperlink ref="F17:G17" location="'Комплектующие для ВС (11)'!A1" display="Болты"/>
    <hyperlink ref="F19:G19" location="'Водосточные системы (1)'!A1" display="Водосточные системы"/>
    <hyperlink ref="F20:G20" location="'Комплектующие для ВС (11)'!A1" display="Винты"/>
    <hyperlink ref="F22:G22" location="'Аксессуары для кровли (9)'!A1" display="Гвозди ершенные"/>
    <hyperlink ref="F23:G23" location="'Комплектующие для ВС (11)'!A1" display="Гайки"/>
    <hyperlink ref="F26:G26" location="'Комплектующие для ВС (11)'!A1" display="Декоративная накладка для хомута трубы"/>
    <hyperlink ref="F34:G34" location="'Модульная черепица (5)'!A1" display="Модульная черепица"/>
    <hyperlink ref="F41:G41" location="'Подсистема (4)'!A1" display="Подсистема для Фасада"/>
    <hyperlink ref="B17" location="'Водосточные системы (1)'!A1" display="1.1. Водосточная система с покрытием PURAL, PURAL MATT, по карте RAL, ОЦИНКОВКА, из ЦИНК-ТИТАНА, из МЕДИ"/>
    <hyperlink ref="B21" location="'Софиты (2)'!A1" display="Софит СТАЛЬ с покрытием PE, PURAL, PURAL MATT, PRINTECH; АЛЮМИНИЙ с покрытием PE, PE МАТТ; МЕДЬ"/>
    <hyperlink ref="B35" location="'Металлочерепица (7)'!A1" display="Металлочерепица Стокгольм"/>
    <hyperlink ref="D21" location="'Аксессуары для кровли (9)'!A1" display="StopMOSS; Гвозди Ершенные; Аэратор пластиковый &quot;Специальный&quot;; Аэратор пластиковый &quot;Стандартный&quot;; Снегозадержатель БИТ; Снегозадержатель МЕТ"/>
    <hyperlink ref="D15" location="'Комплектующие для кровли (8)'!A1" display="Решетки вентиляционные/Колпачки декоративные/Кляммеры/SOFFITO/Клей TEC-7/Краска-Спрей/Кронштейн стандартный/Отвод антивандальный"/>
    <hyperlink ref="D25" location="'Комплектующие для ВС (11)'!A1" display="Хомут/Метиз (оцинкованный, омедненный)/Декоративная накладка для хомута трубы/Шайба резиновая/Уплотнитель резиновый для заглушки/Уплотнитель резиновый для соединителя желоба/Соединитель желоба/Элемент жесткости/Гайки/Болты/Винты/Саморезы/Заклепки"/>
    <hyperlink ref="B39" location="'Фартуки (гладкие листы) (6)'!A1" display="Фартуки/Гл.листы (штрипс) СТАЛЬ с покрытием PE, PURAL, PURAL MAT, PRINTECH, MICA BT/АЛЮМИНИЙ с покрытием PE, PE MATT/по карте RAL/ОЦИНКОВКА/из ЦИНК-ТИТАНА/из МЕДИ"/>
    <hyperlink ref="F24" location="'Фартуки (гладкие листы) (8)'!A1" display="Гл.лист"/>
    <hyperlink ref="F36" location="'Комплектующие для ВС (13)'!A1" display="Метиз"/>
    <hyperlink ref="G36" location="'Комплектующие для ВС (13)'!A1" display="'Комплектующие для ВС (13)'!A1"/>
    <hyperlink ref="F37" location="'Фартуки (гладкие листы) (8)'!A1" display="Металл"/>
    <hyperlink ref="G37" location="'Фартуки (гладкие листы) (8)'!A1" display="'Фартуки (гладкие листы) (8)'!A1"/>
    <hyperlink ref="F28" location="'Комплектующие для кровли (11)'!A1" display="Колпачки декоративные / Кляммеры / Корректор"/>
    <hyperlink ref="B25" location="'ФАСАДЫ (3)'!A1" display="3.1. Фасад СТАЛЬ с покрытием PE, PURAL, PURAL MATT, PRINTECH; АЛЮМИНИЙ с покрытием PE, PE MATT."/>
    <hyperlink ref="F45:G45" location="'Софиты (2)'!A1" display="Софит металлический"/>
    <hyperlink ref="F48:G48" location="'Комплектующие для ВС (11)'!A1" display="Соединитель желоба"/>
    <hyperlink ref="F50:G50" location="'Прочие (12)'!A1" display="Стенды"/>
    <hyperlink ref="F52:G52" location="'Прочие (12)'!A1" display="Тара"/>
    <hyperlink ref="F54:G55" location="'Прочие (12)'!A1" display="Уплотнитель резиновый для заглушки"/>
    <hyperlink ref="F57:G57" location="'ФАСАДЫ (3)'!A1" display="Фасад металлический"/>
    <hyperlink ref="F59:G59" location="'Комплектующие для ВС (11)'!A1" display="Хомут"/>
    <hyperlink ref="F64:G64" location="'Комплектующие для ВС (11)'!A1" display="Элемент жесткости"/>
    <hyperlink ref="F66:G66" location="'Прочие (12)'!A1" display="Ящик"/>
    <hyperlink ref="F62" location="'Фартуки (гладкие листы) (8)'!A1" display="Штрипс"/>
    <hyperlink ref="G62" location="'Фартуки (гладкие листы) (8)'!A1" display="'Фартуки (гладкие листы) (8)'!A1"/>
    <hyperlink ref="F46" location="'Аксессуары для кровли (12)'!A1" display="Снегозадержатель БИТ / Снегозадержатель МЕТ"/>
    <hyperlink ref="F29" location="'Комп. к Софитам_Фасадам (5)'!A1" display="Комплектующие к Софитам/Фасадам"/>
    <hyperlink ref="B28" location="'Комп. к Софитам_Фасадам (5)'!A1" display="5. КОМПЛЕКТУЮЩИЕ К СОФИТАМ И ФАСАДАМ "/>
    <hyperlink ref="B29:B30" location="'Комп. к Софитам_Фасадам (5)'!A1" display="Универсальные комплектующие/ Комплектующие к Софитам/Комплектующие к Фасадам"/>
    <hyperlink ref="B32:B33" location="'Подсистема (6)'!A1" display="Подсистема для Фасада"/>
    <hyperlink ref="B39:B41" location="'Фартуки (гладкие листы) (8)'!A1" display="Фартуки/Гл.листы (штрипс) СТАЛЬ с покрытием PE, PURAL, PURAL MAT, PRINTECH, MICA BT/АЛЮМИНИЙ с покрытием PE, PE MATT/по карте RAL/ОЦИНКОВКА/из ЦИНК-ТИТАНА/из МЕДИ"/>
    <hyperlink ref="F9" location="'AQUAVENT (1)'!A1" display="AQUAVENT"/>
    <hyperlink ref="F11" location="'Аксессуары для кровли (12)'!A1" display="StopMOSS"/>
    <hyperlink ref="F13" location="'Аксессуары для кровли (12)'!A1" display="Аэратор пластиковый "/>
    <hyperlink ref="F17" location="'Комплектующие для ВС (13)'!A1" display="Болты"/>
    <hyperlink ref="F20" location="'Комплектующие для ВС (13)'!A1" display="Винты"/>
    <hyperlink ref="F22" location="'Аксессуары для кровли (12)'!A1" display="Гвозди ершенные"/>
    <hyperlink ref="F23" location="'Комплектующие для ВС (13)'!A1" display="Гайки"/>
    <hyperlink ref="F26" location="'Комплектующие для ВС (13)'!A1" display="Декоративная накладка для хомута трубы"/>
    <hyperlink ref="F34" location="'Металлочерепица (7)'!A1" display="Металлочерепица"/>
    <hyperlink ref="F41" location="'Подсистема (6)'!A1" display="Подсистема для Фасада"/>
    <hyperlink ref="F48" location="'Комплектующие для ВС (13)'!A1" display="Соединитель желоба"/>
    <hyperlink ref="F50" location="'Демонстрационные материалы (15)'!A1" display="Стенды"/>
    <hyperlink ref="F52" location="'Тара (17)'!A1" display="Тара"/>
    <hyperlink ref="F54" location="'Комплектующие для ВС (13)'!A1" display="Уплотнитель резиновый для заглушки"/>
    <hyperlink ref="F55" location="'Комплектующие для ВС (13)'!A1" display="Уплотнитель резиновый для соединителя желоба"/>
    <hyperlink ref="F57" location="'ФАСАДЫ (4)'!A1" display="Фасад металлический"/>
    <hyperlink ref="F59" location="'Комплектующие для ВС (13)'!A1" display="Хомут"/>
    <hyperlink ref="F64" location="'Комплектующие для ВС (13)'!A1" display="Элемент жесткости"/>
    <hyperlink ref="F66" location="'Тара (17)'!A1" display="Ящик"/>
    <hyperlink ref="G9" location="'AQUAVENT (1)'!A1" display="'AQUAVENT (1)'!A1"/>
    <hyperlink ref="G11" location="'Аксессуары для кровли (12)'!A1" display="'Аксессуары для кровли (12)'!A1"/>
    <hyperlink ref="G13" location="'Аксессуары для кровли (12)'!A1" display="'Аксессуары для кровли (12)'!A1"/>
    <hyperlink ref="G17" location="'Комплектующие для ВС (13)'!A1" display="'Комплектующие для ВС (13)'!A1"/>
    <hyperlink ref="G20" location="'Комплектующие для ВС (13)'!A1" display="'Комплектующие для ВС (13)'!A1"/>
    <hyperlink ref="G22" location="'Аксессуары для кровли (12)'!A1" display="'Аксессуары для кровли (12)'!A1"/>
    <hyperlink ref="G23" location="'Комплектующие для ВС (13)'!A1" display="'Комплектующие для ВС (13)'!A1"/>
    <hyperlink ref="G24" location="'Фартуки (гладкие листы) (8)'!A1" display="'Фартуки (гладкие листы) (8)'!A1"/>
    <hyperlink ref="G26" location="'Комплектующие для ВС (13)'!A1" display="'Комплектующие для ВС (13)'!A1"/>
    <hyperlink ref="G28" location="'Комплектующие для кровли (11)'!A1" display="'Комплектующие для кровли (11)'!A1"/>
    <hyperlink ref="G29" location="'Комп. к Софитам_Фасадам (5)'!A1" display="'Комп. к Софитам_Фасадам (5)'!A1"/>
    <hyperlink ref="G34" location="'Металлочерепица (7)'!A1" display="'Металлочерепица (7)'!A1"/>
    <hyperlink ref="G41" location="'Подсистема (6)'!A1" display="'Подсистема (6)'!A1"/>
    <hyperlink ref="G46" location="'Аксессуары для кровли (12)'!A1" display="'Аксессуары для кровли (12)'!A1"/>
    <hyperlink ref="G48" location="'Комплектующие для ВС (13)'!A1" display="'Комплектующие для ВС (13)'!A1"/>
    <hyperlink ref="G50" location="'Демонстрационные материалы (15)'!A1" display="'Демонстрационные материалы (15)'!A1"/>
    <hyperlink ref="G52" location="'Тара (17)'!A1" display="'Тара (17)'!A1"/>
    <hyperlink ref="G54" location="'Комплектующие для ВС (13)'!A1" display="'Комплектующие для ВС (13)'!A1"/>
    <hyperlink ref="G55" location="'Комплектующие для ВС (13)'!A1" display="'Комплектующие для ВС (13)'!A1"/>
    <hyperlink ref="G59" location="'Комплектующие для ВС (13)'!A1" display="'Комплектующие для ВС (13)'!A1"/>
    <hyperlink ref="G64" location="'Комплектующие для ВС (13)'!A1" display="'Комплектующие для ВС (13)'!A1"/>
    <hyperlink ref="G66" location="'Тара (17)'!A1" display="'Тара (17)'!A1"/>
    <hyperlink ref="D31" location="'Модульные ограждения (14)'!A1" display="14. МОДУЛЬНЫЕ ОГРАЖДЕНИЯ"/>
    <hyperlink ref="D34" location="'Демонстрационные материалы (15)'!A1" display="15. ДЕМОНСТРАЦИОННЫЕ МАТЕРИАЛЫ"/>
    <hyperlink ref="D36" location="'Сопутствующие товары (16)'!A1" display="16. СОПУТСТВУЮЩИЕ ТОВАРЫ"/>
    <hyperlink ref="G47" location="'Аксессуары для кровли (12)'!A1" display="'Аксессуары для кровли (12)'!A1"/>
    <hyperlink ref="F47" location="'Аксессуары для кровли (12)'!A1" display="Снегозадержатель трубчатый"/>
    <hyperlink ref="G39" location="'Аксессуары для кровли (12)'!A1" display="'Аксессуары для кровли (12)'!A1"/>
    <hyperlink ref="F39" location="'Аксессуары для кровли (12)'!A1" display="Опора снегозадержателя  трубчатого"/>
    <hyperlink ref="F35" location="'Модульные ограждения (14)'!A1" display="Модульные ограждения"/>
    <hyperlink ref="G35" location="'Модульные ограждения (14)'!A1" display="'Модульные ограждения (14)'!A1"/>
    <hyperlink ref="B37" location="'Металлочерепица (7)'!A1" display="Комплектующие к металлочерепице"/>
    <hyperlink ref="D40" location="'Под заказ (18)'!A1" display="18. ПЕРЕЧЕНЬ ПРОДУКЦИИ &quot;ПОД ЗАКАЗ&quot;"/>
    <hyperlink ref="B36" location="'Металлочерепица (7)'!A1" display="Металлочерепица Гетеборг"/>
    <hyperlink ref="D38" location="'Тара (17)'!A1" display="17. ТАРА И УПАКОВКА"/>
    <hyperlink ref="D12" location="'Модульный профиль (10)'!A1" display="10. МОДУЛЬНЫЙ ПРОФИЛЬ"/>
    <hyperlink ref="D21:D23" location="'Аксессуары для кровли (12)'!A1" display="StopMOSS/Гвозди Ершенные/Аэратор пластиковый &quot;Специальный&quot;/Аэратор пластиковый &quot;Стандартный&quot;/Снегозадержатель БИТ/Снегозадержатель МЕТ"/>
    <hyperlink ref="D14" location="'Комплектующие для кровли (11)'!A1" display="11. КОМПЛЕКТУЮЩИЕ ДЛЯ КРОВЛИ"/>
    <hyperlink ref="D15:D18" location="'Комплектующие для кровли (11)'!A1" display="Решетки вентиляционные/Колпачки декоративные/Кляммеры/SOFFITO/Клей TEC-7/Краска-Спрей/Кронштейн стандартный/Отвод антивандальный"/>
    <hyperlink ref="B10" location="'AQUAVENT (1)'!A1" display="1. AQUAVENT"/>
    <hyperlink ref="B11" location="'AQUAVENT (1)'!A1" display="Аэроэлемент конька  AQUAVENT ROLL "/>
    <hyperlink ref="B12" location="'AQUAVENT (1)'!A1" display="Лента AQUAVENT BAND-SOLO / Лента AQUAVENT BAND-DUO"/>
    <hyperlink ref="B13" location="'AQUAVENT (1)'!A1" display="Диффузионная мембрана AQUAVENT 110 / Диффузионная мембрана AQUAVENT 150"/>
    <hyperlink ref="F14" location="'AQUAVENT (1)'!A1" display="Аэроэлемент конька  AQUAVENT ROLL "/>
    <hyperlink ref="F42" location="'AQUAVENT (1)'!A1" display="Плёнка параизоляционная армированная AQUAVENT STOP REFLEX"/>
    <hyperlink ref="F43" location="'AQUAVENT (1)'!A1" display="Плёнка параизоляционная плёнка AQUAVENT STOP"/>
    <hyperlink ref="F10" location="'Комплектующие для кровли (11)'!A1" display="SOFFITO"/>
    <hyperlink ref="G10" location="'Комплектующие для кровли (11)'!A1" display="'Комплектующие для кровли (11)'!A1"/>
    <hyperlink ref="F31:G31" location="'Комплектующие для ВС (11)'!A1" display="Декоративная накладка для хомута трубы"/>
    <hyperlink ref="F32" location="'AQUAVENT (1)'!A1" display="Лента AQUAVENT BAND-DUO"/>
    <hyperlink ref="B14" location="'AQUAVENT (1)'!A1" display="Плёнка параизоляционная армированная AQUAVENT STOP REFLEX"/>
    <hyperlink ref="B15" location="'AQUAVENT (1)'!A1" display="Плёнка параизоляционная плёнка AQUAVENT STOP"/>
    <hyperlink ref="B17:B19" location="'Водосточные системы (2)'!A1" display="Водосточная система с покрытием PE, PU, PURAL, PURAL MATT/по карте RAL/ОЦИНКОВКА/из МЕДИ                                                                                               Временный водосток (стартовый комплект/дополнительный комплект)"/>
    <hyperlink ref="B21:B23" location="'Софиты (3)'!A1" display="Софит СТАЛЬ с покрытием PE, PURAL, PURAL MATT, PRINTECH/АЛЮМИНИЙ с покрытием PE, PE МАТТ/МЕДЬ"/>
    <hyperlink ref="B25:B27" location="'ФАСАДЫ (4)'!A1" display="Фасад СТАЛЬ с покрытием PE, PURAL, PURAL MATT, PRINTECH/АЛЮМИНИЙ с покрытием PE, PE MATT."/>
    <hyperlink ref="D25:D28" location="'Комплектующие для ВС (13)'!A1" display="Шайба резиновая/Уплотнитель резиновый для заглушки/Уплотнитель резиновый для соединителя желоба/Соединитель желоба/Элемент жесткости/Гайки/Болты/Винты/Саморезы/Заклепки"/>
    <hyperlink ref="G14" location="'AQUAVENT (1)'!A1" display="'AQUAVENT (1)'!A1"/>
    <hyperlink ref="G32" location="'AQUAVENT (1)'!A1" display="'AQUAVENT (1)'!A1"/>
    <hyperlink ref="G42:G43" location="'Подсистема (4)'!A1" display="Подсистема для Фасада"/>
    <hyperlink ref="F19" location="'Водосточные системы (2)'!A1" display="Водосточные системы"/>
    <hyperlink ref="F31" location="'AQUAVENT (1)'!A1" display="Лента AQUAVENT BAND-SOLO"/>
    <hyperlink ref="G19" location="'Водосточные системы (2)'!A1" display="'Водосточные системы (2)'!A1"/>
    <hyperlink ref="G31" location="'AQUAVENT (1)'!A1" display="'AQUAVENT (1)'!A1"/>
    <hyperlink ref="G42" location="'AQUAVENT (1)'!A1" display="'AQUAVENT (1)'!A1"/>
    <hyperlink ref="G43" location="'AQUAVENT (1)'!A1" display="'AQUAVENT (1)'!A1"/>
    <hyperlink ref="F45" location="'Софиты (3)'!A1" display="Софит металлический"/>
    <hyperlink ref="G45" location="'Софиты (3)'!A1" display="'Софиты (3)'!A1"/>
    <hyperlink ref="G57" location="'ФАСАДЫ (4)'!A1" display="'ФАСАДЫ (4)'!A1"/>
  </hyperlinks>
  <pageMargins left="0.23622047244094491" right="0.23622047244094491" top="0.35433070866141736" bottom="0.74803149606299213" header="0.11811023622047245" footer="0.11811023622047245"/>
  <pageSetup paperSize="9" scale="49" orientation="landscape" r:id="rId1"/>
  <headerFooter>
    <oddFooter>Страница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D60"/>
  <sheetViews>
    <sheetView showGridLines="0" topLeftCell="B1" zoomScaleNormal="100" zoomScaleSheetLayoutView="100" workbookViewId="0">
      <selection activeCell="U36" sqref="U36"/>
    </sheetView>
  </sheetViews>
  <sheetFormatPr defaultColWidth="8.7109375" defaultRowHeight="15" x14ac:dyDescent="0.25"/>
  <cols>
    <col min="1" max="1" width="3.7109375" style="25" customWidth="1"/>
    <col min="2" max="2" width="6.5703125" style="25" customWidth="1"/>
    <col min="3" max="3" width="34.28515625" style="25" customWidth="1"/>
    <col min="4" max="4" width="5.5703125" style="25" customWidth="1"/>
    <col min="5" max="5" width="7.5703125" style="25" customWidth="1"/>
    <col min="6" max="6" width="6.7109375" style="25" customWidth="1"/>
    <col min="7" max="14" width="21.85546875" style="88" customWidth="1"/>
    <col min="15" max="15" width="5.7109375" style="25" customWidth="1"/>
    <col min="16" max="16384" width="8.7109375" style="25"/>
  </cols>
  <sheetData>
    <row r="1" spans="1:15" x14ac:dyDescent="0.25">
      <c r="A1" s="20"/>
      <c r="B1" s="20"/>
      <c r="C1" s="20"/>
      <c r="D1" s="20"/>
      <c r="E1" s="20"/>
      <c r="F1" s="20"/>
      <c r="G1" s="644"/>
      <c r="H1" s="644"/>
      <c r="I1" s="644"/>
      <c r="J1" s="644"/>
      <c r="K1" s="644"/>
      <c r="L1" s="326"/>
      <c r="M1" s="644"/>
      <c r="N1" s="644"/>
      <c r="O1" s="20"/>
    </row>
    <row r="2" spans="1:15" x14ac:dyDescent="0.25">
      <c r="A2" s="20"/>
      <c r="B2" s="33" t="s">
        <v>860</v>
      </c>
      <c r="C2" s="20"/>
      <c r="D2" s="20"/>
      <c r="E2" s="20"/>
      <c r="F2" s="20"/>
      <c r="G2" s="644"/>
      <c r="H2" s="644"/>
      <c r="I2" s="644"/>
      <c r="J2" s="644"/>
      <c r="K2" s="644"/>
      <c r="L2" s="646"/>
      <c r="M2" s="776"/>
      <c r="N2" s="644"/>
      <c r="O2" s="20"/>
    </row>
    <row r="3" spans="1:15" x14ac:dyDescent="0.25">
      <c r="A3" s="20"/>
      <c r="B3" s="1170" t="s">
        <v>750</v>
      </c>
      <c r="C3" s="1170"/>
      <c r="D3" s="1170"/>
      <c r="E3" s="20"/>
      <c r="F3" s="20"/>
      <c r="G3" s="644"/>
      <c r="H3" s="644"/>
      <c r="I3" s="644"/>
      <c r="J3" s="644"/>
      <c r="K3" s="644"/>
      <c r="L3" s="644"/>
      <c r="M3" s="644"/>
      <c r="N3" s="647" t="s">
        <v>69</v>
      </c>
      <c r="O3" s="20"/>
    </row>
    <row r="4" spans="1:15" ht="15.75" thickBot="1" x14ac:dyDescent="0.3">
      <c r="A4" s="20"/>
      <c r="B4" s="20"/>
      <c r="C4" s="20"/>
      <c r="D4" s="20"/>
      <c r="E4" s="20"/>
      <c r="F4" s="20"/>
      <c r="G4" s="644"/>
      <c r="H4" s="644"/>
      <c r="I4" s="644"/>
      <c r="J4" s="644"/>
      <c r="K4" s="644"/>
      <c r="L4" s="326"/>
      <c r="M4" s="644"/>
      <c r="N4" s="644"/>
      <c r="O4" s="20"/>
    </row>
    <row r="5" spans="1:15" ht="15" customHeight="1" x14ac:dyDescent="0.25">
      <c r="A5" s="20"/>
      <c r="B5" s="1211" t="s">
        <v>0</v>
      </c>
      <c r="C5" s="1214" t="s">
        <v>1</v>
      </c>
      <c r="D5" s="1215"/>
      <c r="E5" s="1220" t="s">
        <v>741</v>
      </c>
      <c r="F5" s="1223" t="s">
        <v>36</v>
      </c>
      <c r="G5" s="1250" t="s">
        <v>859</v>
      </c>
      <c r="H5" s="1251"/>
      <c r="I5" s="1251"/>
      <c r="J5" s="1251"/>
      <c r="K5" s="1251"/>
      <c r="L5" s="1251"/>
      <c r="M5" s="1251"/>
      <c r="N5" s="1252"/>
      <c r="O5" s="20"/>
    </row>
    <row r="6" spans="1:15" ht="14.45" customHeight="1" x14ac:dyDescent="0.25">
      <c r="A6" s="20"/>
      <c r="B6" s="1212"/>
      <c r="C6" s="1216"/>
      <c r="D6" s="1217"/>
      <c r="E6" s="1221"/>
      <c r="F6" s="1224"/>
      <c r="G6" s="1253" t="s">
        <v>37</v>
      </c>
      <c r="H6" s="1254"/>
      <c r="I6" s="1254"/>
      <c r="J6" s="1254"/>
      <c r="K6" s="1254"/>
      <c r="L6" s="1209" t="s">
        <v>769</v>
      </c>
      <c r="M6" s="1209" t="s">
        <v>145</v>
      </c>
      <c r="N6" s="1210" t="s">
        <v>520</v>
      </c>
      <c r="O6" s="20"/>
    </row>
    <row r="7" spans="1:15" x14ac:dyDescent="0.25">
      <c r="A7" s="20"/>
      <c r="B7" s="1212"/>
      <c r="C7" s="1216"/>
      <c r="D7" s="1217"/>
      <c r="E7" s="1221"/>
      <c r="F7" s="1224"/>
      <c r="G7" s="1255"/>
      <c r="H7" s="1254"/>
      <c r="I7" s="1254"/>
      <c r="J7" s="1254"/>
      <c r="K7" s="1254"/>
      <c r="L7" s="1209"/>
      <c r="M7" s="1209"/>
      <c r="N7" s="1210"/>
      <c r="O7" s="20"/>
    </row>
    <row r="8" spans="1:15" x14ac:dyDescent="0.25">
      <c r="A8" s="20"/>
      <c r="B8" s="1212"/>
      <c r="C8" s="1216"/>
      <c r="D8" s="1217"/>
      <c r="E8" s="1221"/>
      <c r="F8" s="1224"/>
      <c r="G8" s="777" t="s">
        <v>38</v>
      </c>
      <c r="H8" s="778" t="s">
        <v>38</v>
      </c>
      <c r="I8" s="778" t="s">
        <v>38</v>
      </c>
      <c r="J8" s="778" t="s">
        <v>38</v>
      </c>
      <c r="K8" s="778" t="s">
        <v>38</v>
      </c>
      <c r="L8" s="778" t="s">
        <v>378</v>
      </c>
      <c r="M8" s="778" t="s">
        <v>379</v>
      </c>
      <c r="N8" s="779" t="s">
        <v>38</v>
      </c>
      <c r="O8" s="20"/>
    </row>
    <row r="9" spans="1:15" s="37" customFormat="1" ht="24" customHeight="1" x14ac:dyDescent="0.25">
      <c r="A9" s="44"/>
      <c r="B9" s="1212"/>
      <c r="C9" s="1216"/>
      <c r="D9" s="1217"/>
      <c r="E9" s="1221"/>
      <c r="F9" s="1224"/>
      <c r="G9" s="780" t="s">
        <v>505</v>
      </c>
      <c r="H9" s="706" t="s">
        <v>779</v>
      </c>
      <c r="I9" s="706" t="s">
        <v>521</v>
      </c>
      <c r="J9" s="699" t="s">
        <v>783</v>
      </c>
      <c r="K9" s="781" t="s">
        <v>525</v>
      </c>
      <c r="L9" s="706" t="s">
        <v>768</v>
      </c>
      <c r="M9" s="782"/>
      <c r="N9" s="783" t="s">
        <v>768</v>
      </c>
      <c r="O9" s="44"/>
    </row>
    <row r="10" spans="1:15" x14ac:dyDescent="0.25">
      <c r="A10" s="20"/>
      <c r="B10" s="1212"/>
      <c r="C10" s="1216"/>
      <c r="D10" s="1217"/>
      <c r="E10" s="1221"/>
      <c r="F10" s="1224"/>
      <c r="G10" s="780" t="s">
        <v>441</v>
      </c>
      <c r="H10" s="706" t="s">
        <v>441</v>
      </c>
      <c r="I10" s="706" t="s">
        <v>442</v>
      </c>
      <c r="J10" s="706" t="s">
        <v>441</v>
      </c>
      <c r="K10" s="706" t="s">
        <v>799</v>
      </c>
      <c r="L10" s="784"/>
      <c r="M10" s="784"/>
      <c r="N10" s="783"/>
      <c r="O10" s="20"/>
    </row>
    <row r="11" spans="1:15" x14ac:dyDescent="0.25">
      <c r="A11" s="20"/>
      <c r="B11" s="1212"/>
      <c r="C11" s="1216"/>
      <c r="D11" s="1217"/>
      <c r="E11" s="1221"/>
      <c r="F11" s="1224"/>
      <c r="G11" s="719" t="s">
        <v>407</v>
      </c>
      <c r="H11" s="704" t="s">
        <v>407</v>
      </c>
      <c r="I11" s="704" t="s">
        <v>441</v>
      </c>
      <c r="J11" s="704" t="s">
        <v>407</v>
      </c>
      <c r="K11" s="704" t="s">
        <v>408</v>
      </c>
      <c r="L11" s="785"/>
      <c r="M11" s="785"/>
      <c r="N11" s="786"/>
      <c r="O11" s="20"/>
    </row>
    <row r="12" spans="1:15" x14ac:dyDescent="0.25">
      <c r="A12" s="20"/>
      <c r="B12" s="1212"/>
      <c r="C12" s="1216"/>
      <c r="D12" s="1217"/>
      <c r="E12" s="1221"/>
      <c r="F12" s="1224"/>
      <c r="G12" s="719" t="s">
        <v>443</v>
      </c>
      <c r="H12" s="704" t="s">
        <v>443</v>
      </c>
      <c r="I12" s="704" t="s">
        <v>407</v>
      </c>
      <c r="J12" s="704" t="s">
        <v>443</v>
      </c>
      <c r="K12" s="721" t="s">
        <v>409</v>
      </c>
      <c r="L12" s="785"/>
      <c r="M12" s="785"/>
      <c r="N12" s="786"/>
      <c r="O12" s="20"/>
    </row>
    <row r="13" spans="1:15" x14ac:dyDescent="0.25">
      <c r="A13" s="20"/>
      <c r="B13" s="1212"/>
      <c r="C13" s="1216"/>
      <c r="D13" s="1217"/>
      <c r="E13" s="1221"/>
      <c r="F13" s="1224"/>
      <c r="G13" s="719" t="s">
        <v>406</v>
      </c>
      <c r="H13" s="704" t="s">
        <v>405</v>
      </c>
      <c r="I13" s="704" t="s">
        <v>443</v>
      </c>
      <c r="J13" s="704" t="s">
        <v>405</v>
      </c>
      <c r="K13" s="721" t="s">
        <v>410</v>
      </c>
      <c r="L13" s="785"/>
      <c r="M13" s="785"/>
      <c r="N13" s="786"/>
      <c r="O13" s="20"/>
    </row>
    <row r="14" spans="1:15" x14ac:dyDescent="0.25">
      <c r="A14" s="20"/>
      <c r="B14" s="1212"/>
      <c r="C14" s="1216"/>
      <c r="D14" s="1217"/>
      <c r="E14" s="1221"/>
      <c r="F14" s="1224"/>
      <c r="G14" s="787" t="s">
        <v>405</v>
      </c>
      <c r="H14" s="788"/>
      <c r="I14" s="788" t="s">
        <v>405</v>
      </c>
      <c r="J14" s="788"/>
      <c r="K14" s="788"/>
      <c r="L14" s="789"/>
      <c r="M14" s="789"/>
      <c r="N14" s="790"/>
      <c r="O14" s="20"/>
    </row>
    <row r="15" spans="1:15" x14ac:dyDescent="0.25">
      <c r="A15" s="20"/>
      <c r="B15" s="1212"/>
      <c r="C15" s="1216"/>
      <c r="D15" s="1217"/>
      <c r="E15" s="1221"/>
      <c r="F15" s="1224"/>
      <c r="G15" s="791"/>
      <c r="H15" s="792"/>
      <c r="I15" s="792"/>
      <c r="J15" s="793"/>
      <c r="K15" s="794"/>
      <c r="L15" s="784"/>
      <c r="M15" s="784"/>
      <c r="N15" s="795"/>
      <c r="O15" s="20"/>
    </row>
    <row r="16" spans="1:15" ht="15.75" thickBot="1" x14ac:dyDescent="0.3">
      <c r="A16" s="20"/>
      <c r="B16" s="1213"/>
      <c r="C16" s="1218"/>
      <c r="D16" s="1219"/>
      <c r="E16" s="1222"/>
      <c r="F16" s="1225"/>
      <c r="G16" s="796"/>
      <c r="H16" s="708"/>
      <c r="I16" s="708"/>
      <c r="J16" s="708"/>
      <c r="K16" s="725"/>
      <c r="L16" s="797"/>
      <c r="M16" s="797"/>
      <c r="N16" s="798"/>
      <c r="O16" s="20"/>
    </row>
    <row r="17" spans="1:30" ht="36.75" customHeight="1" x14ac:dyDescent="0.25">
      <c r="A17" s="20"/>
      <c r="B17" s="478">
        <v>1</v>
      </c>
      <c r="C17" s="1205" t="s">
        <v>776</v>
      </c>
      <c r="D17" s="1206"/>
      <c r="E17" s="479" t="s">
        <v>132</v>
      </c>
      <c r="F17" s="546" t="s">
        <v>223</v>
      </c>
      <c r="G17" s="768">
        <v>5058</v>
      </c>
      <c r="H17" s="799">
        <v>6236</v>
      </c>
      <c r="I17" s="799">
        <v>6654</v>
      </c>
      <c r="J17" s="799">
        <f>ROUND(+I17*1.26,0)</f>
        <v>8384</v>
      </c>
      <c r="K17" s="799">
        <v>7322</v>
      </c>
      <c r="L17" s="799">
        <f>+ROUND(I17*0.93,0)</f>
        <v>6188</v>
      </c>
      <c r="M17" s="799">
        <v>35622</v>
      </c>
      <c r="N17" s="769">
        <v>13913</v>
      </c>
      <c r="O17" s="20"/>
      <c r="P17" s="37"/>
      <c r="Q17" s="37"/>
      <c r="R17" s="37"/>
      <c r="S17" s="37"/>
      <c r="T17" s="37"/>
      <c r="U17" s="37"/>
      <c r="V17" s="37"/>
      <c r="W17" s="37"/>
      <c r="X17" s="37"/>
      <c r="Y17" s="37"/>
      <c r="Z17" s="37"/>
      <c r="AA17" s="37"/>
      <c r="AB17" s="37"/>
      <c r="AC17" s="37"/>
      <c r="AD17" s="37"/>
    </row>
    <row r="18" spans="1:30" ht="43.5" customHeight="1" thickBot="1" x14ac:dyDescent="0.3">
      <c r="A18" s="20"/>
      <c r="B18" s="318">
        <v>2</v>
      </c>
      <c r="C18" s="1207" t="s">
        <v>39</v>
      </c>
      <c r="D18" s="1208"/>
      <c r="E18" s="319" t="s">
        <v>742</v>
      </c>
      <c r="F18" s="547" t="s">
        <v>420</v>
      </c>
      <c r="G18" s="800">
        <v>953</v>
      </c>
      <c r="H18" s="801">
        <v>1008</v>
      </c>
      <c r="I18" s="801">
        <v>1137</v>
      </c>
      <c r="J18" s="801">
        <f>ROUND(+I18*1.26,0)</f>
        <v>1433</v>
      </c>
      <c r="K18" s="801">
        <v>1926</v>
      </c>
      <c r="L18" s="801">
        <f>+ROUND(I18*0.93,0)</f>
        <v>1057</v>
      </c>
      <c r="M18" s="801">
        <v>17347</v>
      </c>
      <c r="N18" s="802" t="s">
        <v>4</v>
      </c>
      <c r="O18" s="20"/>
      <c r="P18" s="37"/>
      <c r="Q18" s="37"/>
      <c r="R18" s="37"/>
      <c r="S18" s="37"/>
      <c r="T18" s="37"/>
      <c r="U18" s="37"/>
      <c r="V18" s="37"/>
      <c r="W18" s="37"/>
      <c r="X18" s="37"/>
      <c r="Y18" s="37"/>
      <c r="Z18" s="37"/>
      <c r="AA18" s="37"/>
      <c r="AB18" s="37"/>
      <c r="AC18" s="37"/>
      <c r="AD18" s="37"/>
    </row>
    <row r="19" spans="1:30" x14ac:dyDescent="0.25">
      <c r="A19" s="20"/>
      <c r="B19" s="1248" t="s">
        <v>415</v>
      </c>
      <c r="C19" s="1249"/>
      <c r="D19" s="1249"/>
      <c r="E19" s="1249"/>
      <c r="F19" s="1249"/>
      <c r="G19" s="1249"/>
      <c r="H19" s="1249"/>
      <c r="I19" s="1249"/>
      <c r="J19" s="1249"/>
      <c r="K19" s="1249"/>
      <c r="L19" s="803"/>
      <c r="M19" s="644"/>
      <c r="N19" s="644"/>
      <c r="O19" s="20"/>
    </row>
    <row r="20" spans="1:30" x14ac:dyDescent="0.25">
      <c r="A20" s="20"/>
      <c r="B20" s="1247"/>
      <c r="C20" s="1247"/>
      <c r="D20" s="1247"/>
      <c r="E20" s="1247"/>
      <c r="F20" s="1247"/>
      <c r="G20" s="1247"/>
      <c r="H20" s="1247"/>
      <c r="I20" s="1247"/>
      <c r="J20" s="1247"/>
      <c r="K20" s="1247"/>
      <c r="L20" s="804"/>
      <c r="M20" s="644"/>
      <c r="N20" s="644"/>
      <c r="O20" s="20"/>
    </row>
    <row r="21" spans="1:30" x14ac:dyDescent="0.25">
      <c r="A21"/>
      <c r="B21" s="510" t="s">
        <v>777</v>
      </c>
      <c r="C21" s="72"/>
      <c r="D21" s="72"/>
      <c r="E21" s="72"/>
      <c r="F21" s="72"/>
      <c r="G21" s="805"/>
      <c r="H21" s="805"/>
      <c r="I21" s="806"/>
      <c r="J21" s="806"/>
      <c r="K21" s="806"/>
      <c r="L21" s="805"/>
      <c r="M21" s="644"/>
      <c r="N21" s="644"/>
      <c r="O21" s="20"/>
    </row>
    <row r="22" spans="1:30" x14ac:dyDescent="0.25">
      <c r="A22"/>
      <c r="B22" s="510" t="s">
        <v>778</v>
      </c>
      <c r="C22" s="72"/>
      <c r="D22" s="72"/>
      <c r="E22" s="72"/>
      <c r="F22" s="72"/>
      <c r="G22" s="805"/>
      <c r="H22" s="805"/>
      <c r="I22" s="806"/>
      <c r="J22" s="806"/>
      <c r="K22" s="806"/>
      <c r="L22" s="805"/>
      <c r="M22" s="644"/>
      <c r="N22" s="644"/>
      <c r="O22" s="20"/>
    </row>
    <row r="23" spans="1:30" x14ac:dyDescent="0.25">
      <c r="A23"/>
      <c r="B23" s="510" t="s">
        <v>780</v>
      </c>
      <c r="C23" s="510"/>
      <c r="D23" s="510"/>
      <c r="E23" s="510"/>
      <c r="F23" s="510"/>
      <c r="G23" s="805"/>
      <c r="H23" s="805"/>
      <c r="I23" s="806"/>
      <c r="J23" s="806"/>
      <c r="K23" s="806"/>
      <c r="L23" s="805"/>
      <c r="M23" s="644"/>
      <c r="N23" s="644"/>
      <c r="O23" s="20"/>
    </row>
    <row r="24" spans="1:30" x14ac:dyDescent="0.25">
      <c r="A24" s="20"/>
      <c r="B24" s="509" t="s">
        <v>419</v>
      </c>
      <c r="C24" s="50"/>
      <c r="D24" s="50"/>
      <c r="E24" s="50"/>
      <c r="F24" s="50"/>
      <c r="G24" s="806"/>
      <c r="H24" s="806"/>
      <c r="I24" s="806"/>
      <c r="J24" s="806"/>
      <c r="K24" s="806"/>
      <c r="L24" s="805"/>
      <c r="M24" s="644"/>
      <c r="N24" s="644"/>
      <c r="O24" s="20"/>
    </row>
    <row r="25" spans="1:30" x14ac:dyDescent="0.25">
      <c r="A25" s="20"/>
      <c r="B25" s="509" t="s">
        <v>421</v>
      </c>
      <c r="C25" s="50"/>
      <c r="D25" s="50"/>
      <c r="E25" s="50"/>
      <c r="F25" s="50"/>
      <c r="G25" s="806"/>
      <c r="H25" s="806"/>
      <c r="I25" s="806"/>
      <c r="J25" s="806"/>
      <c r="K25" s="806"/>
      <c r="L25" s="805"/>
      <c r="M25" s="644"/>
      <c r="N25" s="644"/>
      <c r="O25" s="20"/>
    </row>
    <row r="26" spans="1:30" x14ac:dyDescent="0.25">
      <c r="A26" s="20"/>
      <c r="B26" s="509" t="s">
        <v>594</v>
      </c>
      <c r="C26" s="50"/>
      <c r="D26" s="50"/>
      <c r="E26" s="50"/>
      <c r="F26" s="50"/>
      <c r="G26" s="806"/>
      <c r="H26" s="806"/>
      <c r="I26" s="806"/>
      <c r="J26" s="806"/>
      <c r="K26" s="806"/>
      <c r="L26" s="805"/>
      <c r="M26" s="644"/>
      <c r="N26" s="644"/>
      <c r="O26" s="20"/>
    </row>
    <row r="27" spans="1:30" x14ac:dyDescent="0.25">
      <c r="A27" s="20"/>
      <c r="B27" s="283"/>
      <c r="C27" s="284"/>
      <c r="D27" s="284"/>
      <c r="E27" s="284"/>
      <c r="F27" s="284"/>
      <c r="G27" s="807"/>
      <c r="H27" s="807"/>
      <c r="I27" s="807"/>
      <c r="J27" s="807"/>
      <c r="K27" s="807"/>
      <c r="L27" s="808"/>
      <c r="M27" s="807"/>
      <c r="N27" s="807"/>
      <c r="O27" s="20"/>
    </row>
    <row r="28" spans="1:30" ht="15.75" x14ac:dyDescent="0.25">
      <c r="A28" s="20"/>
      <c r="B28" s="452" t="s">
        <v>766</v>
      </c>
      <c r="C28" s="20"/>
      <c r="D28" s="20"/>
      <c r="E28" s="20"/>
      <c r="F28" s="284"/>
      <c r="G28" s="807"/>
      <c r="H28" s="807"/>
      <c r="I28" s="807"/>
      <c r="J28" s="807"/>
      <c r="K28" s="807"/>
      <c r="L28" s="808"/>
      <c r="M28" s="807"/>
      <c r="N28" s="807"/>
      <c r="O28" s="20"/>
    </row>
    <row r="29" spans="1:30" ht="15.75" thickBot="1" x14ac:dyDescent="0.3">
      <c r="A29" s="20"/>
      <c r="B29" s="20"/>
      <c r="C29" s="20"/>
      <c r="D29" s="20"/>
      <c r="E29" s="20"/>
      <c r="F29" s="20"/>
      <c r="G29" s="644"/>
      <c r="H29" s="644"/>
      <c r="I29" s="644"/>
      <c r="J29" s="644"/>
      <c r="K29" s="644"/>
      <c r="L29" s="326"/>
      <c r="M29" s="644"/>
      <c r="N29" s="644"/>
      <c r="O29" s="20"/>
    </row>
    <row r="30" spans="1:30" ht="15.75" customHeight="1" x14ac:dyDescent="0.25">
      <c r="A30" s="20"/>
      <c r="B30" s="1228" t="s">
        <v>0</v>
      </c>
      <c r="C30" s="1231" t="s">
        <v>1</v>
      </c>
      <c r="D30" s="1234" t="s">
        <v>116</v>
      </c>
      <c r="E30" s="1237" t="s">
        <v>119</v>
      </c>
      <c r="F30" s="1231" t="s">
        <v>36</v>
      </c>
      <c r="G30" s="1240" t="s">
        <v>632</v>
      </c>
      <c r="H30" s="1241"/>
      <c r="I30" s="1241"/>
      <c r="J30" s="1241"/>
      <c r="K30" s="1241"/>
      <c r="L30" s="1241"/>
      <c r="M30" s="1241"/>
      <c r="N30" s="1242"/>
      <c r="O30" s="62"/>
    </row>
    <row r="31" spans="1:30" ht="15" customHeight="1" x14ac:dyDescent="0.25">
      <c r="A31" s="20"/>
      <c r="B31" s="1229"/>
      <c r="C31" s="1232"/>
      <c r="D31" s="1235"/>
      <c r="E31" s="1238"/>
      <c r="F31" s="1232"/>
      <c r="G31" s="1243" t="s">
        <v>37</v>
      </c>
      <c r="H31" s="1244"/>
      <c r="I31" s="1244"/>
      <c r="J31" s="1244"/>
      <c r="K31" s="1244"/>
      <c r="L31" s="1209" t="s">
        <v>769</v>
      </c>
      <c r="M31" s="1245" t="s">
        <v>145</v>
      </c>
      <c r="N31" s="1246" t="s">
        <v>146</v>
      </c>
      <c r="O31" s="20"/>
    </row>
    <row r="32" spans="1:30" ht="14.45" customHeight="1" x14ac:dyDescent="0.25">
      <c r="A32" s="20"/>
      <c r="B32" s="1229"/>
      <c r="C32" s="1232"/>
      <c r="D32" s="1235"/>
      <c r="E32" s="1238"/>
      <c r="F32" s="1232"/>
      <c r="G32" s="1243"/>
      <c r="H32" s="1244"/>
      <c r="I32" s="1244"/>
      <c r="J32" s="1244"/>
      <c r="K32" s="1244"/>
      <c r="L32" s="1209"/>
      <c r="M32" s="1245"/>
      <c r="N32" s="1246"/>
      <c r="O32" s="20"/>
    </row>
    <row r="33" spans="1:30" x14ac:dyDescent="0.25">
      <c r="A33" s="20"/>
      <c r="B33" s="1229"/>
      <c r="C33" s="1232"/>
      <c r="D33" s="1235"/>
      <c r="E33" s="1238"/>
      <c r="F33" s="1232"/>
      <c r="G33" s="809" t="s">
        <v>38</v>
      </c>
      <c r="H33" s="810" t="s">
        <v>38</v>
      </c>
      <c r="I33" s="810" t="s">
        <v>38</v>
      </c>
      <c r="J33" s="810" t="s">
        <v>38</v>
      </c>
      <c r="K33" s="810" t="s">
        <v>38</v>
      </c>
      <c r="L33" s="778"/>
      <c r="M33" s="810"/>
      <c r="N33" s="779" t="s">
        <v>38</v>
      </c>
      <c r="O33" s="20"/>
    </row>
    <row r="34" spans="1:30" ht="22.5" x14ac:dyDescent="0.25">
      <c r="A34" s="20"/>
      <c r="B34" s="1229"/>
      <c r="C34" s="1232"/>
      <c r="D34" s="1235"/>
      <c r="E34" s="1238"/>
      <c r="F34" s="1232"/>
      <c r="G34" s="698" t="s">
        <v>417</v>
      </c>
      <c r="H34" s="699" t="s">
        <v>417</v>
      </c>
      <c r="I34" s="699" t="s">
        <v>521</v>
      </c>
      <c r="J34" s="699" t="s">
        <v>784</v>
      </c>
      <c r="K34" s="717" t="s">
        <v>416</v>
      </c>
      <c r="L34" s="699" t="s">
        <v>770</v>
      </c>
      <c r="M34" s="811"/>
      <c r="N34" s="783" t="s">
        <v>768</v>
      </c>
      <c r="O34" s="20"/>
    </row>
    <row r="35" spans="1:30" s="86" customFormat="1" x14ac:dyDescent="0.25">
      <c r="A35" s="85"/>
      <c r="B35" s="1229"/>
      <c r="C35" s="1232"/>
      <c r="D35" s="1235"/>
      <c r="E35" s="1238"/>
      <c r="F35" s="1232"/>
      <c r="G35" s="812">
        <v>140</v>
      </c>
      <c r="H35" s="813">
        <v>140</v>
      </c>
      <c r="I35" s="814">
        <v>180</v>
      </c>
      <c r="J35" s="814">
        <v>275</v>
      </c>
      <c r="K35" s="813" t="s">
        <v>418</v>
      </c>
      <c r="L35" s="813">
        <v>180</v>
      </c>
      <c r="M35" s="811"/>
      <c r="N35" s="783"/>
      <c r="O35" s="85"/>
    </row>
    <row r="36" spans="1:30" ht="15.75" thickBot="1" x14ac:dyDescent="0.3">
      <c r="A36" s="20"/>
      <c r="B36" s="1230"/>
      <c r="C36" s="1233"/>
      <c r="D36" s="1236"/>
      <c r="E36" s="1239"/>
      <c r="F36" s="1233"/>
      <c r="G36" s="820">
        <v>0.45</v>
      </c>
      <c r="H36" s="821">
        <v>0.5</v>
      </c>
      <c r="I36" s="822">
        <v>0.5</v>
      </c>
      <c r="J36" s="823">
        <v>0.5</v>
      </c>
      <c r="K36" s="821">
        <v>0.45</v>
      </c>
      <c r="L36" s="821">
        <v>0.5</v>
      </c>
      <c r="M36" s="815" t="s">
        <v>379</v>
      </c>
      <c r="N36" s="816" t="s">
        <v>378</v>
      </c>
      <c r="O36" s="20"/>
    </row>
    <row r="37" spans="1:30" ht="36.75" customHeight="1" x14ac:dyDescent="0.25">
      <c r="A37" s="20"/>
      <c r="B37" s="466"/>
      <c r="C37" s="467" t="s">
        <v>743</v>
      </c>
      <c r="D37" s="468"/>
      <c r="E37" s="469" t="s">
        <v>132</v>
      </c>
      <c r="F37" s="470" t="s">
        <v>223</v>
      </c>
      <c r="G37" s="817">
        <v>1958</v>
      </c>
      <c r="H37" s="818">
        <v>1856</v>
      </c>
      <c r="I37" s="818">
        <v>2036</v>
      </c>
      <c r="J37" s="818">
        <f>ROUND(+I37*1.26,0)</f>
        <v>2565</v>
      </c>
      <c r="K37" s="818">
        <v>3491</v>
      </c>
      <c r="L37" s="818">
        <f t="shared" ref="L37:L44" si="0">+ROUND(I37*0.93,0)</f>
        <v>1893</v>
      </c>
      <c r="M37" s="818">
        <v>29198</v>
      </c>
      <c r="N37" s="819">
        <v>4455</v>
      </c>
      <c r="O37" s="20"/>
      <c r="P37" s="37"/>
      <c r="Q37" s="37"/>
      <c r="R37" s="37"/>
      <c r="S37" s="37"/>
      <c r="T37" s="37"/>
      <c r="U37" s="37"/>
      <c r="V37" s="37"/>
      <c r="W37" s="37"/>
      <c r="X37" s="37"/>
      <c r="Y37" s="37"/>
      <c r="Z37" s="37"/>
      <c r="AA37" s="37"/>
      <c r="AB37" s="37"/>
      <c r="AC37" s="37"/>
      <c r="AD37" s="37"/>
    </row>
    <row r="38" spans="1:30" x14ac:dyDescent="0.25">
      <c r="A38" s="48"/>
      <c r="B38" s="288">
        <v>1</v>
      </c>
      <c r="C38" s="192" t="s">
        <v>91</v>
      </c>
      <c r="D38" s="195" t="s">
        <v>267</v>
      </c>
      <c r="E38" s="196">
        <v>0.125</v>
      </c>
      <c r="F38" s="197" t="s">
        <v>224</v>
      </c>
      <c r="G38" s="465">
        <f t="shared" ref="G38:G57" si="1">E38*2*$G$37/2</f>
        <v>244.75</v>
      </c>
      <c r="H38" s="375">
        <f t="shared" ref="H38:H44" si="2">E38*2*$H$37/2</f>
        <v>232</v>
      </c>
      <c r="I38" s="375">
        <f t="shared" ref="I38:I44" si="3">E38*2*$I$37/2</f>
        <v>254.5</v>
      </c>
      <c r="J38" s="375">
        <f t="shared" ref="J38:J44" si="4">E38*2*$J$37/2</f>
        <v>320.625</v>
      </c>
      <c r="K38" s="375">
        <f t="shared" ref="K38:K44" si="5">E38*2*$K$37/2</f>
        <v>436.375</v>
      </c>
      <c r="L38" s="375">
        <f t="shared" si="0"/>
        <v>237</v>
      </c>
      <c r="M38" s="375">
        <f t="shared" ref="M38:M44" si="6">E38*2*$M$37/2</f>
        <v>3649.75</v>
      </c>
      <c r="N38" s="376">
        <f t="shared" ref="N38:N44" si="7">E38*2*$N$37/2</f>
        <v>556.875</v>
      </c>
      <c r="O38" s="48"/>
    </row>
    <row r="39" spans="1:30" s="47" customFormat="1" ht="12" x14ac:dyDescent="0.2">
      <c r="A39" s="48"/>
      <c r="B39" s="190">
        <v>2</v>
      </c>
      <c r="C39" s="193" t="s">
        <v>92</v>
      </c>
      <c r="D39" s="198" t="s">
        <v>267</v>
      </c>
      <c r="E39" s="199">
        <v>0.32</v>
      </c>
      <c r="F39" s="200" t="s">
        <v>224</v>
      </c>
      <c r="G39" s="374">
        <f t="shared" si="1"/>
        <v>626.56000000000006</v>
      </c>
      <c r="H39" s="377">
        <f t="shared" si="2"/>
        <v>593.91999999999996</v>
      </c>
      <c r="I39" s="377">
        <f t="shared" si="3"/>
        <v>651.52</v>
      </c>
      <c r="J39" s="377">
        <f t="shared" si="4"/>
        <v>820.80000000000007</v>
      </c>
      <c r="K39" s="377">
        <f t="shared" si="5"/>
        <v>1117.1200000000001</v>
      </c>
      <c r="L39" s="377">
        <f t="shared" si="0"/>
        <v>606</v>
      </c>
      <c r="M39" s="377">
        <f t="shared" si="6"/>
        <v>9343.36</v>
      </c>
      <c r="N39" s="378">
        <f t="shared" si="7"/>
        <v>1425.6000000000001</v>
      </c>
      <c r="O39" s="48"/>
    </row>
    <row r="40" spans="1:30" s="47" customFormat="1" ht="12" x14ac:dyDescent="0.2">
      <c r="A40" s="48"/>
      <c r="B40" s="190">
        <v>3</v>
      </c>
      <c r="C40" s="193" t="s">
        <v>93</v>
      </c>
      <c r="D40" s="198" t="s">
        <v>267</v>
      </c>
      <c r="E40" s="199">
        <v>0.32</v>
      </c>
      <c r="F40" s="200" t="s">
        <v>224</v>
      </c>
      <c r="G40" s="374">
        <f t="shared" si="1"/>
        <v>626.56000000000006</v>
      </c>
      <c r="H40" s="377">
        <f t="shared" si="2"/>
        <v>593.91999999999996</v>
      </c>
      <c r="I40" s="377">
        <f t="shared" si="3"/>
        <v>651.52</v>
      </c>
      <c r="J40" s="377">
        <f t="shared" si="4"/>
        <v>820.80000000000007</v>
      </c>
      <c r="K40" s="377">
        <f t="shared" si="5"/>
        <v>1117.1200000000001</v>
      </c>
      <c r="L40" s="377">
        <f t="shared" si="0"/>
        <v>606</v>
      </c>
      <c r="M40" s="377">
        <f t="shared" si="6"/>
        <v>9343.36</v>
      </c>
      <c r="N40" s="378">
        <f t="shared" si="7"/>
        <v>1425.6000000000001</v>
      </c>
      <c r="O40" s="48"/>
    </row>
    <row r="41" spans="1:30" s="47" customFormat="1" ht="12" x14ac:dyDescent="0.2">
      <c r="A41" s="48"/>
      <c r="B41" s="190">
        <v>4</v>
      </c>
      <c r="C41" s="193" t="s">
        <v>94</v>
      </c>
      <c r="D41" s="198" t="s">
        <v>267</v>
      </c>
      <c r="E41" s="199">
        <v>0.25</v>
      </c>
      <c r="F41" s="200" t="s">
        <v>224</v>
      </c>
      <c r="G41" s="374">
        <f t="shared" si="1"/>
        <v>489.5</v>
      </c>
      <c r="H41" s="377">
        <f t="shared" si="2"/>
        <v>464</v>
      </c>
      <c r="I41" s="377">
        <f t="shared" si="3"/>
        <v>509</v>
      </c>
      <c r="J41" s="377">
        <f t="shared" si="4"/>
        <v>641.25</v>
      </c>
      <c r="K41" s="377">
        <f t="shared" si="5"/>
        <v>872.75</v>
      </c>
      <c r="L41" s="377">
        <f t="shared" si="0"/>
        <v>473</v>
      </c>
      <c r="M41" s="377">
        <f t="shared" si="6"/>
        <v>7299.5</v>
      </c>
      <c r="N41" s="378">
        <f t="shared" si="7"/>
        <v>1113.75</v>
      </c>
      <c r="O41" s="48"/>
    </row>
    <row r="42" spans="1:30" s="47" customFormat="1" ht="12" x14ac:dyDescent="0.2">
      <c r="A42" s="48"/>
      <c r="B42" s="190">
        <v>5</v>
      </c>
      <c r="C42" s="193" t="s">
        <v>95</v>
      </c>
      <c r="D42" s="198" t="s">
        <v>267</v>
      </c>
      <c r="E42" s="199">
        <v>0.2</v>
      </c>
      <c r="F42" s="200" t="s">
        <v>224</v>
      </c>
      <c r="G42" s="374">
        <f t="shared" si="1"/>
        <v>391.6</v>
      </c>
      <c r="H42" s="377">
        <f t="shared" si="2"/>
        <v>371.20000000000005</v>
      </c>
      <c r="I42" s="377">
        <f t="shared" si="3"/>
        <v>407.20000000000005</v>
      </c>
      <c r="J42" s="377">
        <f t="shared" si="4"/>
        <v>513</v>
      </c>
      <c r="K42" s="377">
        <f t="shared" si="5"/>
        <v>698.2</v>
      </c>
      <c r="L42" s="377">
        <f t="shared" si="0"/>
        <v>379</v>
      </c>
      <c r="M42" s="377">
        <f t="shared" si="6"/>
        <v>5839.6</v>
      </c>
      <c r="N42" s="378">
        <f t="shared" si="7"/>
        <v>891</v>
      </c>
      <c r="O42" s="48"/>
    </row>
    <row r="43" spans="1:30" s="47" customFormat="1" ht="12" x14ac:dyDescent="0.2">
      <c r="A43" s="48"/>
      <c r="B43" s="190">
        <v>6</v>
      </c>
      <c r="C43" s="193" t="s">
        <v>96</v>
      </c>
      <c r="D43" s="198" t="s">
        <v>267</v>
      </c>
      <c r="E43" s="199">
        <v>0.15</v>
      </c>
      <c r="F43" s="200" t="s">
        <v>224</v>
      </c>
      <c r="G43" s="374">
        <f t="shared" si="1"/>
        <v>293.7</v>
      </c>
      <c r="H43" s="377">
        <f t="shared" si="2"/>
        <v>278.39999999999998</v>
      </c>
      <c r="I43" s="377">
        <f t="shared" si="3"/>
        <v>305.39999999999998</v>
      </c>
      <c r="J43" s="377">
        <f t="shared" si="4"/>
        <v>384.75</v>
      </c>
      <c r="K43" s="377">
        <f t="shared" si="5"/>
        <v>523.65</v>
      </c>
      <c r="L43" s="377">
        <f t="shared" si="0"/>
        <v>284</v>
      </c>
      <c r="M43" s="377">
        <f t="shared" si="6"/>
        <v>4379.7</v>
      </c>
      <c r="N43" s="378">
        <f t="shared" si="7"/>
        <v>668.25</v>
      </c>
      <c r="O43" s="48"/>
    </row>
    <row r="44" spans="1:30" s="47" customFormat="1" ht="12" x14ac:dyDescent="0.2">
      <c r="A44" s="48"/>
      <c r="B44" s="190">
        <v>7</v>
      </c>
      <c r="C44" s="193" t="s">
        <v>97</v>
      </c>
      <c r="D44" s="198" t="s">
        <v>267</v>
      </c>
      <c r="E44" s="199">
        <v>0.125</v>
      </c>
      <c r="F44" s="200" t="s">
        <v>224</v>
      </c>
      <c r="G44" s="374">
        <f t="shared" si="1"/>
        <v>244.75</v>
      </c>
      <c r="H44" s="377">
        <f t="shared" si="2"/>
        <v>232</v>
      </c>
      <c r="I44" s="377">
        <f t="shared" si="3"/>
        <v>254.5</v>
      </c>
      <c r="J44" s="377">
        <f t="shared" si="4"/>
        <v>320.625</v>
      </c>
      <c r="K44" s="377">
        <f t="shared" si="5"/>
        <v>436.375</v>
      </c>
      <c r="L44" s="377">
        <f t="shared" si="0"/>
        <v>237</v>
      </c>
      <c r="M44" s="377">
        <f t="shared" si="6"/>
        <v>3649.75</v>
      </c>
      <c r="N44" s="378">
        <f t="shared" si="7"/>
        <v>556.875</v>
      </c>
      <c r="O44" s="48"/>
    </row>
    <row r="45" spans="1:30" s="47" customFormat="1" ht="12" x14ac:dyDescent="0.2">
      <c r="A45" s="48"/>
      <c r="B45" s="190">
        <v>8</v>
      </c>
      <c r="C45" s="193" t="s">
        <v>98</v>
      </c>
      <c r="D45" s="198" t="s">
        <v>267</v>
      </c>
      <c r="E45" s="199">
        <v>0.05</v>
      </c>
      <c r="F45" s="200" t="s">
        <v>224</v>
      </c>
      <c r="G45" s="374">
        <f>$E$45*G$37*1.35</f>
        <v>132.16500000000002</v>
      </c>
      <c r="H45" s="377">
        <f>$E$45*H$37*1.35</f>
        <v>125.28000000000003</v>
      </c>
      <c r="I45" s="377">
        <f>$E$45*I$37*1.35</f>
        <v>137.43000000000004</v>
      </c>
      <c r="J45" s="377">
        <f>E45*2*$J$37/2*1.35</f>
        <v>173.13750000000002</v>
      </c>
      <c r="K45" s="377">
        <f>$E$45*K$37*1.35</f>
        <v>235.64250000000004</v>
      </c>
      <c r="L45" s="377">
        <f>$E$45*L$37*1.35</f>
        <v>127.77750000000002</v>
      </c>
      <c r="M45" s="377">
        <f>$E$45*M$37</f>
        <v>1459.9</v>
      </c>
      <c r="N45" s="378">
        <f>$E$45*N$37*1.35</f>
        <v>300.71250000000003</v>
      </c>
      <c r="O45" s="48"/>
    </row>
    <row r="46" spans="1:30" s="47" customFormat="1" ht="12" x14ac:dyDescent="0.2">
      <c r="A46" s="48"/>
      <c r="B46" s="190">
        <v>9</v>
      </c>
      <c r="C46" s="193" t="s">
        <v>99</v>
      </c>
      <c r="D46" s="198" t="s">
        <v>267</v>
      </c>
      <c r="E46" s="199">
        <v>0.1</v>
      </c>
      <c r="F46" s="200" t="s">
        <v>224</v>
      </c>
      <c r="G46" s="374">
        <f t="shared" si="1"/>
        <v>195.8</v>
      </c>
      <c r="H46" s="377">
        <f t="shared" ref="H46:H57" si="8">E46*2*$H$37/2</f>
        <v>185.60000000000002</v>
      </c>
      <c r="I46" s="377">
        <f t="shared" ref="I46:I57" si="9">E46*2*$I$37/2</f>
        <v>203.60000000000002</v>
      </c>
      <c r="J46" s="377">
        <f t="shared" ref="J46:J57" si="10">E46*2*$J$37/2</f>
        <v>256.5</v>
      </c>
      <c r="K46" s="377">
        <f t="shared" ref="K46:K57" si="11">E46*2*$K$37/2</f>
        <v>349.1</v>
      </c>
      <c r="L46" s="377">
        <f t="shared" ref="L46:L57" si="12">+ROUND(I46*0.93,0)</f>
        <v>189</v>
      </c>
      <c r="M46" s="377">
        <f t="shared" ref="M46:M57" si="13">E46*2*$M$37/2</f>
        <v>2919.8</v>
      </c>
      <c r="N46" s="378">
        <f t="shared" ref="N46:N57" si="14">E46*2*$N$37/2</f>
        <v>445.5</v>
      </c>
      <c r="O46" s="48"/>
    </row>
    <row r="47" spans="1:30" s="47" customFormat="1" ht="12" x14ac:dyDescent="0.2">
      <c r="A47" s="48"/>
      <c r="B47" s="190">
        <v>10</v>
      </c>
      <c r="C47" s="193" t="s">
        <v>100</v>
      </c>
      <c r="D47" s="198" t="s">
        <v>267</v>
      </c>
      <c r="E47" s="199">
        <v>0.2</v>
      </c>
      <c r="F47" s="200" t="s">
        <v>224</v>
      </c>
      <c r="G47" s="374">
        <f t="shared" si="1"/>
        <v>391.6</v>
      </c>
      <c r="H47" s="377">
        <f t="shared" si="8"/>
        <v>371.20000000000005</v>
      </c>
      <c r="I47" s="377">
        <f t="shared" si="9"/>
        <v>407.20000000000005</v>
      </c>
      <c r="J47" s="377">
        <f t="shared" si="10"/>
        <v>513</v>
      </c>
      <c r="K47" s="377">
        <f t="shared" si="11"/>
        <v>698.2</v>
      </c>
      <c r="L47" s="377">
        <f t="shared" si="12"/>
        <v>379</v>
      </c>
      <c r="M47" s="377">
        <f t="shared" si="13"/>
        <v>5839.6</v>
      </c>
      <c r="N47" s="378">
        <f t="shared" si="14"/>
        <v>891</v>
      </c>
      <c r="O47" s="48"/>
    </row>
    <row r="48" spans="1:30" s="47" customFormat="1" ht="12" x14ac:dyDescent="0.2">
      <c r="A48" s="48"/>
      <c r="B48" s="190">
        <v>11</v>
      </c>
      <c r="C48" s="193" t="s">
        <v>101</v>
      </c>
      <c r="D48" s="198" t="s">
        <v>267</v>
      </c>
      <c r="E48" s="199">
        <v>0.46</v>
      </c>
      <c r="F48" s="200" t="s">
        <v>224</v>
      </c>
      <c r="G48" s="374">
        <f t="shared" si="1"/>
        <v>900.68000000000006</v>
      </c>
      <c r="H48" s="377">
        <f t="shared" si="8"/>
        <v>853.76</v>
      </c>
      <c r="I48" s="377">
        <f t="shared" si="9"/>
        <v>936.56000000000006</v>
      </c>
      <c r="J48" s="377">
        <f t="shared" si="10"/>
        <v>1179.9000000000001</v>
      </c>
      <c r="K48" s="377">
        <f t="shared" si="11"/>
        <v>1605.8600000000001</v>
      </c>
      <c r="L48" s="377">
        <f t="shared" si="12"/>
        <v>871</v>
      </c>
      <c r="M48" s="377">
        <f t="shared" si="13"/>
        <v>13431.08</v>
      </c>
      <c r="N48" s="378">
        <f t="shared" si="14"/>
        <v>2049.3000000000002</v>
      </c>
      <c r="O48" s="48"/>
    </row>
    <row r="49" spans="1:15" s="47" customFormat="1" ht="12" x14ac:dyDescent="0.2">
      <c r="A49" s="48"/>
      <c r="B49" s="190">
        <v>12</v>
      </c>
      <c r="C49" s="193" t="s">
        <v>102</v>
      </c>
      <c r="D49" s="198" t="s">
        <v>267</v>
      </c>
      <c r="E49" s="199">
        <v>0.25</v>
      </c>
      <c r="F49" s="200" t="s">
        <v>224</v>
      </c>
      <c r="G49" s="374">
        <f t="shared" si="1"/>
        <v>489.5</v>
      </c>
      <c r="H49" s="377">
        <f t="shared" si="8"/>
        <v>464</v>
      </c>
      <c r="I49" s="377">
        <f t="shared" si="9"/>
        <v>509</v>
      </c>
      <c r="J49" s="377">
        <f t="shared" si="10"/>
        <v>641.25</v>
      </c>
      <c r="K49" s="377">
        <f t="shared" si="11"/>
        <v>872.75</v>
      </c>
      <c r="L49" s="377">
        <f t="shared" si="12"/>
        <v>473</v>
      </c>
      <c r="M49" s="377">
        <f t="shared" si="13"/>
        <v>7299.5</v>
      </c>
      <c r="N49" s="378">
        <f t="shared" si="14"/>
        <v>1113.75</v>
      </c>
      <c r="O49" s="48"/>
    </row>
    <row r="50" spans="1:15" s="47" customFormat="1" ht="12" x14ac:dyDescent="0.2">
      <c r="A50" s="48"/>
      <c r="B50" s="190">
        <v>13</v>
      </c>
      <c r="C50" s="193" t="s">
        <v>103</v>
      </c>
      <c r="D50" s="198" t="s">
        <v>267</v>
      </c>
      <c r="E50" s="199">
        <v>0.2</v>
      </c>
      <c r="F50" s="200" t="s">
        <v>224</v>
      </c>
      <c r="G50" s="374">
        <f t="shared" si="1"/>
        <v>391.6</v>
      </c>
      <c r="H50" s="377">
        <f t="shared" si="8"/>
        <v>371.20000000000005</v>
      </c>
      <c r="I50" s="377">
        <f t="shared" si="9"/>
        <v>407.20000000000005</v>
      </c>
      <c r="J50" s="377">
        <f t="shared" si="10"/>
        <v>513</v>
      </c>
      <c r="K50" s="377">
        <f t="shared" si="11"/>
        <v>698.2</v>
      </c>
      <c r="L50" s="377">
        <f t="shared" si="12"/>
        <v>379</v>
      </c>
      <c r="M50" s="377">
        <f t="shared" si="13"/>
        <v>5839.6</v>
      </c>
      <c r="N50" s="378">
        <f t="shared" si="14"/>
        <v>891</v>
      </c>
      <c r="O50" s="48"/>
    </row>
    <row r="51" spans="1:15" s="47" customFormat="1" ht="12" x14ac:dyDescent="0.2">
      <c r="A51" s="48"/>
      <c r="B51" s="190">
        <v>14</v>
      </c>
      <c r="C51" s="193" t="s">
        <v>104</v>
      </c>
      <c r="D51" s="198" t="s">
        <v>267</v>
      </c>
      <c r="E51" s="199">
        <v>0.2</v>
      </c>
      <c r="F51" s="200" t="s">
        <v>224</v>
      </c>
      <c r="G51" s="374">
        <f t="shared" si="1"/>
        <v>391.6</v>
      </c>
      <c r="H51" s="377">
        <f t="shared" si="8"/>
        <v>371.20000000000005</v>
      </c>
      <c r="I51" s="377">
        <f t="shared" si="9"/>
        <v>407.20000000000005</v>
      </c>
      <c r="J51" s="377">
        <f t="shared" si="10"/>
        <v>513</v>
      </c>
      <c r="K51" s="377">
        <f t="shared" si="11"/>
        <v>698.2</v>
      </c>
      <c r="L51" s="377">
        <f t="shared" si="12"/>
        <v>379</v>
      </c>
      <c r="M51" s="377">
        <f t="shared" si="13"/>
        <v>5839.6</v>
      </c>
      <c r="N51" s="378">
        <f t="shared" si="14"/>
        <v>891</v>
      </c>
      <c r="O51" s="48"/>
    </row>
    <row r="52" spans="1:15" s="47" customFormat="1" ht="12" x14ac:dyDescent="0.2">
      <c r="A52" s="48"/>
      <c r="B52" s="190">
        <v>15</v>
      </c>
      <c r="C52" s="193" t="s">
        <v>105</v>
      </c>
      <c r="D52" s="198" t="s">
        <v>267</v>
      </c>
      <c r="E52" s="199">
        <v>0.2</v>
      </c>
      <c r="F52" s="200" t="s">
        <v>224</v>
      </c>
      <c r="G52" s="374">
        <f t="shared" si="1"/>
        <v>391.6</v>
      </c>
      <c r="H52" s="377">
        <f t="shared" si="8"/>
        <v>371.20000000000005</v>
      </c>
      <c r="I52" s="377">
        <f t="shared" si="9"/>
        <v>407.20000000000005</v>
      </c>
      <c r="J52" s="377">
        <f t="shared" si="10"/>
        <v>513</v>
      </c>
      <c r="K52" s="377">
        <f t="shared" si="11"/>
        <v>698.2</v>
      </c>
      <c r="L52" s="377">
        <f t="shared" si="12"/>
        <v>379</v>
      </c>
      <c r="M52" s="377">
        <f t="shared" si="13"/>
        <v>5839.6</v>
      </c>
      <c r="N52" s="378">
        <f t="shared" si="14"/>
        <v>891</v>
      </c>
      <c r="O52" s="48"/>
    </row>
    <row r="53" spans="1:15" s="47" customFormat="1" ht="12" x14ac:dyDescent="0.2">
      <c r="A53" s="48"/>
      <c r="B53" s="190">
        <v>16</v>
      </c>
      <c r="C53" s="193" t="s">
        <v>118</v>
      </c>
      <c r="D53" s="198" t="s">
        <v>267</v>
      </c>
      <c r="E53" s="199">
        <v>0.32</v>
      </c>
      <c r="F53" s="200" t="s">
        <v>224</v>
      </c>
      <c r="G53" s="374">
        <f t="shared" si="1"/>
        <v>626.56000000000006</v>
      </c>
      <c r="H53" s="377">
        <f t="shared" si="8"/>
        <v>593.91999999999996</v>
      </c>
      <c r="I53" s="377">
        <f t="shared" si="9"/>
        <v>651.52</v>
      </c>
      <c r="J53" s="377">
        <f t="shared" si="10"/>
        <v>820.80000000000007</v>
      </c>
      <c r="K53" s="377">
        <f t="shared" si="11"/>
        <v>1117.1200000000001</v>
      </c>
      <c r="L53" s="377">
        <f t="shared" si="12"/>
        <v>606</v>
      </c>
      <c r="M53" s="377">
        <f t="shared" si="13"/>
        <v>9343.36</v>
      </c>
      <c r="N53" s="378">
        <f t="shared" si="14"/>
        <v>1425.6000000000001</v>
      </c>
      <c r="O53" s="48"/>
    </row>
    <row r="54" spans="1:15" s="47" customFormat="1" ht="12" x14ac:dyDescent="0.2">
      <c r="A54" s="48"/>
      <c r="B54" s="190">
        <v>17</v>
      </c>
      <c r="C54" s="193" t="s">
        <v>106</v>
      </c>
      <c r="D54" s="198" t="s">
        <v>267</v>
      </c>
      <c r="E54" s="199">
        <v>0.25</v>
      </c>
      <c r="F54" s="200" t="s">
        <v>224</v>
      </c>
      <c r="G54" s="374">
        <f t="shared" si="1"/>
        <v>489.5</v>
      </c>
      <c r="H54" s="377">
        <f t="shared" si="8"/>
        <v>464</v>
      </c>
      <c r="I54" s="377">
        <f t="shared" si="9"/>
        <v>509</v>
      </c>
      <c r="J54" s="377">
        <f t="shared" si="10"/>
        <v>641.25</v>
      </c>
      <c r="K54" s="377">
        <f t="shared" si="11"/>
        <v>872.75</v>
      </c>
      <c r="L54" s="377">
        <f t="shared" si="12"/>
        <v>473</v>
      </c>
      <c r="M54" s="377">
        <f t="shared" si="13"/>
        <v>7299.5</v>
      </c>
      <c r="N54" s="378">
        <f t="shared" si="14"/>
        <v>1113.75</v>
      </c>
      <c r="O54" s="48"/>
    </row>
    <row r="55" spans="1:15" s="47" customFormat="1" ht="12" x14ac:dyDescent="0.2">
      <c r="A55" s="48"/>
      <c r="B55" s="190">
        <v>18</v>
      </c>
      <c r="C55" s="193" t="s">
        <v>107</v>
      </c>
      <c r="D55" s="198" t="s">
        <v>267</v>
      </c>
      <c r="E55" s="199">
        <v>0.19500000000000001</v>
      </c>
      <c r="F55" s="200" t="s">
        <v>224</v>
      </c>
      <c r="G55" s="374">
        <f t="shared" si="1"/>
        <v>381.81</v>
      </c>
      <c r="H55" s="377">
        <f t="shared" si="8"/>
        <v>361.92</v>
      </c>
      <c r="I55" s="377">
        <f t="shared" si="9"/>
        <v>397.02000000000004</v>
      </c>
      <c r="J55" s="377">
        <f t="shared" si="10"/>
        <v>500.17500000000001</v>
      </c>
      <c r="K55" s="377">
        <f t="shared" si="11"/>
        <v>680.745</v>
      </c>
      <c r="L55" s="377">
        <f t="shared" si="12"/>
        <v>369</v>
      </c>
      <c r="M55" s="377">
        <f t="shared" si="13"/>
        <v>5693.6100000000006</v>
      </c>
      <c r="N55" s="378">
        <f t="shared" si="14"/>
        <v>868.72500000000002</v>
      </c>
      <c r="O55" s="48"/>
    </row>
    <row r="56" spans="1:15" s="47" customFormat="1" ht="12" x14ac:dyDescent="0.2">
      <c r="A56" s="48"/>
      <c r="B56" s="190">
        <v>19</v>
      </c>
      <c r="C56" s="193" t="s">
        <v>108</v>
      </c>
      <c r="D56" s="198" t="s">
        <v>267</v>
      </c>
      <c r="E56" s="199">
        <v>0.245</v>
      </c>
      <c r="F56" s="200" t="s">
        <v>224</v>
      </c>
      <c r="G56" s="374">
        <f t="shared" si="1"/>
        <v>479.71</v>
      </c>
      <c r="H56" s="377">
        <f t="shared" si="8"/>
        <v>454.71999999999997</v>
      </c>
      <c r="I56" s="377">
        <f t="shared" si="9"/>
        <v>498.82</v>
      </c>
      <c r="J56" s="377">
        <f t="shared" si="10"/>
        <v>628.42499999999995</v>
      </c>
      <c r="K56" s="377">
        <f t="shared" si="11"/>
        <v>855.29499999999996</v>
      </c>
      <c r="L56" s="377">
        <f t="shared" si="12"/>
        <v>464</v>
      </c>
      <c r="M56" s="377">
        <f t="shared" si="13"/>
        <v>7153.51</v>
      </c>
      <c r="N56" s="378">
        <f t="shared" si="14"/>
        <v>1091.4749999999999</v>
      </c>
      <c r="O56" s="48"/>
    </row>
    <row r="57" spans="1:15" s="47" customFormat="1" ht="12.75" thickBot="1" x14ac:dyDescent="0.25">
      <c r="A57" s="48"/>
      <c r="B57" s="191">
        <v>20</v>
      </c>
      <c r="C57" s="194" t="s">
        <v>109</v>
      </c>
      <c r="D57" s="201" t="s">
        <v>267</v>
      </c>
      <c r="E57" s="202">
        <v>0.24</v>
      </c>
      <c r="F57" s="203" t="s">
        <v>224</v>
      </c>
      <c r="G57" s="379">
        <f t="shared" si="1"/>
        <v>469.91999999999996</v>
      </c>
      <c r="H57" s="380">
        <f t="shared" si="8"/>
        <v>445.44</v>
      </c>
      <c r="I57" s="380">
        <f t="shared" si="9"/>
        <v>488.64</v>
      </c>
      <c r="J57" s="380">
        <f t="shared" si="10"/>
        <v>615.6</v>
      </c>
      <c r="K57" s="380">
        <f t="shared" si="11"/>
        <v>837.83999999999992</v>
      </c>
      <c r="L57" s="380">
        <f t="shared" si="12"/>
        <v>454</v>
      </c>
      <c r="M57" s="380">
        <f t="shared" si="13"/>
        <v>7007.5199999999995</v>
      </c>
      <c r="N57" s="381">
        <f t="shared" si="14"/>
        <v>1069.2</v>
      </c>
      <c r="O57" s="48"/>
    </row>
    <row r="58" spans="1:15" s="47" customFormat="1" x14ac:dyDescent="0.25">
      <c r="A58" s="20"/>
      <c r="B58" s="20"/>
      <c r="C58" s="20"/>
      <c r="D58" s="20"/>
      <c r="E58" s="20"/>
      <c r="F58" s="20"/>
      <c r="G58" s="644"/>
      <c r="H58" s="644"/>
      <c r="I58" s="644"/>
      <c r="J58" s="644"/>
      <c r="K58" s="644"/>
      <c r="L58" s="326"/>
      <c r="M58" s="644"/>
      <c r="N58" s="644"/>
      <c r="O58" s="20"/>
    </row>
    <row r="59" spans="1:15" x14ac:dyDescent="0.25">
      <c r="A59" s="20"/>
      <c r="B59" s="20"/>
      <c r="C59" s="20"/>
      <c r="D59" s="20"/>
      <c r="E59" s="20"/>
      <c r="F59" s="20"/>
      <c r="G59" s="644"/>
      <c r="H59" s="644"/>
      <c r="I59" s="644"/>
      <c r="J59" s="644"/>
      <c r="K59" s="644"/>
      <c r="L59" s="326"/>
      <c r="M59" s="644"/>
      <c r="N59" s="644"/>
      <c r="O59" s="20"/>
    </row>
    <row r="60" spans="1:15" ht="34.5" customHeight="1" x14ac:dyDescent="0.25">
      <c r="A60" s="20"/>
      <c r="B60" s="1226" t="s">
        <v>117</v>
      </c>
      <c r="C60" s="1227"/>
      <c r="D60" s="1227"/>
      <c r="E60" s="1227"/>
      <c r="F60" s="1227"/>
      <c r="G60" s="1227"/>
      <c r="H60" s="1227"/>
      <c r="I60" s="1227"/>
      <c r="J60" s="1227"/>
      <c r="K60" s="1227"/>
      <c r="L60" s="1227"/>
      <c r="M60" s="1227"/>
      <c r="N60" s="1227"/>
      <c r="O60" s="20"/>
    </row>
  </sheetData>
  <sortState ref="J10:J14">
    <sortCondition ref="J10"/>
  </sortState>
  <mergeCells count="25">
    <mergeCell ref="B3:D3"/>
    <mergeCell ref="B60:N60"/>
    <mergeCell ref="B30:B36"/>
    <mergeCell ref="C30:C36"/>
    <mergeCell ref="D30:D36"/>
    <mergeCell ref="E30:E36"/>
    <mergeCell ref="F30:F36"/>
    <mergeCell ref="G30:N30"/>
    <mergeCell ref="G31:K32"/>
    <mergeCell ref="M31:M32"/>
    <mergeCell ref="N31:N32"/>
    <mergeCell ref="B20:K20"/>
    <mergeCell ref="B19:K19"/>
    <mergeCell ref="G5:N5"/>
    <mergeCell ref="L31:L32"/>
    <mergeCell ref="G6:K7"/>
    <mergeCell ref="C17:D17"/>
    <mergeCell ref="C18:D18"/>
    <mergeCell ref="M6:M7"/>
    <mergeCell ref="N6:N7"/>
    <mergeCell ref="B5:B16"/>
    <mergeCell ref="C5:D16"/>
    <mergeCell ref="E5:E16"/>
    <mergeCell ref="F5:F16"/>
    <mergeCell ref="L6:L7"/>
  </mergeCells>
  <pageMargins left="0.23622047244094491" right="0.23622047244094491" top="0.35433070866141736" bottom="0.74803149606299213" header="0.11811023622047245" footer="0.11811023622047245"/>
  <pageSetup paperSize="9" scale="59" fitToHeight="4" orientation="landscape" verticalDpi="4294967295" r:id="rId1"/>
  <headerFooter>
    <oddFooter>Страница &amp;P</oddFooter>
  </headerFooter>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R59"/>
  <sheetViews>
    <sheetView showGridLines="0" zoomScale="80" zoomScaleNormal="80" zoomScaleSheetLayoutView="100" workbookViewId="0">
      <selection activeCell="L23" sqref="L23"/>
    </sheetView>
  </sheetViews>
  <sheetFormatPr defaultColWidth="9.28515625" defaultRowHeight="15" x14ac:dyDescent="0.25"/>
  <cols>
    <col min="1" max="1" width="3.7109375" style="79" customWidth="1"/>
    <col min="2" max="2" width="6.5703125" style="79" customWidth="1"/>
    <col min="3" max="3" width="30.28515625" style="79" customWidth="1"/>
    <col min="4" max="4" width="48.28515625" style="79" customWidth="1"/>
    <col min="5" max="5" width="6.28515625" style="79" customWidth="1"/>
    <col min="6" max="6" width="7.7109375" style="79" customWidth="1"/>
    <col min="7" max="8" width="28.5703125" style="775" customWidth="1"/>
    <col min="9" max="9" width="3.7109375" style="79" customWidth="1"/>
    <col min="10" max="10" width="8.28515625" style="79" customWidth="1"/>
    <col min="11" max="16384" width="9.28515625" style="79"/>
  </cols>
  <sheetData>
    <row r="1" spans="1:16" ht="9.75" customHeight="1" x14ac:dyDescent="0.25">
      <c r="A1" s="64"/>
      <c r="B1" s="64"/>
      <c r="C1" s="64"/>
      <c r="D1" s="64"/>
      <c r="E1" s="64"/>
      <c r="F1" s="64"/>
      <c r="G1" s="758"/>
      <c r="H1" s="758"/>
      <c r="I1" s="64"/>
    </row>
    <row r="2" spans="1:16" x14ac:dyDescent="0.25">
      <c r="A2" s="64"/>
      <c r="B2" s="447" t="s">
        <v>860</v>
      </c>
      <c r="C2" s="64"/>
      <c r="D2" s="64"/>
      <c r="E2" s="64"/>
      <c r="F2" s="64"/>
      <c r="G2" s="758"/>
      <c r="H2" s="646" t="s">
        <v>205</v>
      </c>
      <c r="I2" s="64"/>
    </row>
    <row r="3" spans="1:16" x14ac:dyDescent="0.25">
      <c r="A3" s="64"/>
      <c r="B3" s="1170" t="s">
        <v>751</v>
      </c>
      <c r="C3" s="1170"/>
      <c r="D3" s="1170"/>
      <c r="E3" s="68"/>
      <c r="F3" s="64"/>
      <c r="G3" s="758"/>
      <c r="H3" s="647" t="s">
        <v>356</v>
      </c>
      <c r="I3" s="64"/>
    </row>
    <row r="4" spans="1:16" ht="9.75" customHeight="1" thickBot="1" x14ac:dyDescent="0.3">
      <c r="A4" s="64"/>
      <c r="B4" s="64"/>
      <c r="C4" s="64"/>
      <c r="D4" s="64"/>
      <c r="E4" s="64"/>
      <c r="F4" s="64"/>
      <c r="G4" s="758"/>
      <c r="H4" s="758"/>
      <c r="I4" s="64"/>
    </row>
    <row r="5" spans="1:16" ht="25.5" customHeight="1" x14ac:dyDescent="0.25">
      <c r="A5" s="64"/>
      <c r="B5" s="1262" t="s">
        <v>0</v>
      </c>
      <c r="C5" s="1271" t="s">
        <v>1</v>
      </c>
      <c r="D5" s="1267" t="s">
        <v>271</v>
      </c>
      <c r="E5" s="1262" t="s">
        <v>70</v>
      </c>
      <c r="F5" s="1267" t="s">
        <v>26</v>
      </c>
      <c r="G5" s="1256" t="s">
        <v>859</v>
      </c>
      <c r="H5" s="1257"/>
      <c r="I5" s="64"/>
    </row>
    <row r="6" spans="1:16" ht="21" customHeight="1" x14ac:dyDescent="0.25">
      <c r="A6" s="64"/>
      <c r="B6" s="1263"/>
      <c r="C6" s="1272"/>
      <c r="D6" s="1268"/>
      <c r="E6" s="1263"/>
      <c r="F6" s="1268"/>
      <c r="G6" s="824" t="s">
        <v>559</v>
      </c>
      <c r="H6" s="825" t="s">
        <v>783</v>
      </c>
      <c r="I6" s="64"/>
    </row>
    <row r="7" spans="1:16" ht="12.75" customHeight="1" x14ac:dyDescent="0.25">
      <c r="A7" s="64"/>
      <c r="B7" s="1263"/>
      <c r="C7" s="1272"/>
      <c r="D7" s="1268"/>
      <c r="E7" s="1263"/>
      <c r="F7" s="1268"/>
      <c r="G7" s="826" t="s">
        <v>441</v>
      </c>
      <c r="H7" s="827" t="s">
        <v>441</v>
      </c>
      <c r="I7" s="64"/>
    </row>
    <row r="8" spans="1:16" ht="12.75" customHeight="1" x14ac:dyDescent="0.25">
      <c r="A8" s="64"/>
      <c r="B8" s="1263"/>
      <c r="C8" s="1272"/>
      <c r="D8" s="1268"/>
      <c r="E8" s="1263"/>
      <c r="F8" s="1268"/>
      <c r="G8" s="828" t="s">
        <v>407</v>
      </c>
      <c r="H8" s="829" t="s">
        <v>407</v>
      </c>
      <c r="I8" s="64"/>
    </row>
    <row r="9" spans="1:16" ht="12.75" customHeight="1" x14ac:dyDescent="0.25">
      <c r="A9" s="64"/>
      <c r="B9" s="1263"/>
      <c r="C9" s="1272"/>
      <c r="D9" s="1268"/>
      <c r="E9" s="1263"/>
      <c r="F9" s="1268"/>
      <c r="G9" s="828" t="s">
        <v>405</v>
      </c>
      <c r="H9" s="829" t="s">
        <v>443</v>
      </c>
      <c r="I9" s="64"/>
    </row>
    <row r="10" spans="1:16" ht="12.75" customHeight="1" x14ac:dyDescent="0.25">
      <c r="A10" s="64"/>
      <c r="B10" s="1264"/>
      <c r="C10" s="1273"/>
      <c r="D10" s="1269"/>
      <c r="E10" s="1264"/>
      <c r="F10" s="1269"/>
      <c r="G10" s="828"/>
      <c r="H10" s="829" t="s">
        <v>405</v>
      </c>
      <c r="I10" s="64"/>
    </row>
    <row r="11" spans="1:16" ht="12.75" customHeight="1" thickBot="1" x14ac:dyDescent="0.3">
      <c r="A11" s="64"/>
      <c r="B11" s="1265"/>
      <c r="C11" s="1274"/>
      <c r="D11" s="1270"/>
      <c r="E11" s="1265"/>
      <c r="F11" s="1270"/>
      <c r="G11" s="830"/>
      <c r="H11" s="831"/>
      <c r="I11" s="64"/>
    </row>
    <row r="12" spans="1:16" x14ac:dyDescent="0.25">
      <c r="A12" s="64"/>
      <c r="B12" s="1266">
        <v>1</v>
      </c>
      <c r="C12" s="1093" t="s">
        <v>453</v>
      </c>
      <c r="D12" s="448" t="s">
        <v>725</v>
      </c>
      <c r="E12" s="182" t="s">
        <v>132</v>
      </c>
      <c r="F12" s="313"/>
      <c r="G12" s="832">
        <f>+G15</f>
        <v>1056</v>
      </c>
      <c r="H12" s="833">
        <f t="shared" ref="H12" si="0">+H15</f>
        <v>1576</v>
      </c>
      <c r="I12" s="64"/>
      <c r="J12" s="80"/>
      <c r="K12" s="80"/>
      <c r="L12" s="80"/>
      <c r="M12" s="80"/>
      <c r="N12" s="80"/>
      <c r="O12" s="80"/>
      <c r="P12" s="80"/>
    </row>
    <row r="13" spans="1:16" ht="33.75" x14ac:dyDescent="0.25">
      <c r="A13" s="64"/>
      <c r="B13" s="1258"/>
      <c r="C13" s="1172"/>
      <c r="D13" s="449" t="s">
        <v>726</v>
      </c>
      <c r="E13" s="180" t="s">
        <v>133</v>
      </c>
      <c r="F13" s="289">
        <v>250</v>
      </c>
      <c r="G13" s="834">
        <f>ROUND(+G15*0.918,0)</f>
        <v>969</v>
      </c>
      <c r="H13" s="835">
        <f>ROUND(+H15*0.918,0)</f>
        <v>1447</v>
      </c>
      <c r="I13" s="64"/>
      <c r="J13" s="80"/>
      <c r="K13" s="80"/>
      <c r="L13" s="80"/>
      <c r="M13" s="80"/>
      <c r="N13" s="80"/>
      <c r="O13" s="80"/>
    </row>
    <row r="14" spans="1:16" ht="33.75" x14ac:dyDescent="0.25">
      <c r="A14" s="64"/>
      <c r="B14" s="1258"/>
      <c r="C14" s="1172"/>
      <c r="D14" s="449" t="s">
        <v>727</v>
      </c>
      <c r="E14" s="180" t="s">
        <v>133</v>
      </c>
      <c r="F14" s="289">
        <v>250</v>
      </c>
      <c r="G14" s="834">
        <f>ROUND(+G15*0.504,0)</f>
        <v>532</v>
      </c>
      <c r="H14" s="836">
        <f t="shared" ref="H14" si="1">ROUND(+H15*0.504,0)</f>
        <v>794</v>
      </c>
      <c r="I14" s="64"/>
      <c r="J14" s="80"/>
      <c r="K14" s="80"/>
      <c r="L14" s="80"/>
      <c r="M14" s="80"/>
      <c r="N14" s="80"/>
      <c r="O14" s="80"/>
    </row>
    <row r="15" spans="1:16" x14ac:dyDescent="0.25">
      <c r="A15" s="64"/>
      <c r="B15" s="1258"/>
      <c r="C15" s="1172"/>
      <c r="D15" s="450" t="s">
        <v>619</v>
      </c>
      <c r="E15" s="207" t="s">
        <v>132</v>
      </c>
      <c r="F15" s="314"/>
      <c r="G15" s="834">
        <v>1056</v>
      </c>
      <c r="H15" s="836">
        <f>ROUND('Металлочерепица (7)'!H15*1.26,0)</f>
        <v>1576</v>
      </c>
      <c r="I15" s="64"/>
      <c r="J15" s="80"/>
      <c r="K15" s="80"/>
      <c r="L15" s="80"/>
      <c r="M15" s="80"/>
      <c r="N15" s="80"/>
      <c r="O15" s="80"/>
    </row>
    <row r="16" spans="1:16" x14ac:dyDescent="0.25">
      <c r="A16" s="64"/>
      <c r="B16" s="1258">
        <v>2</v>
      </c>
      <c r="C16" s="1172" t="s">
        <v>454</v>
      </c>
      <c r="D16" s="305" t="s">
        <v>728</v>
      </c>
      <c r="E16" s="180" t="s">
        <v>132</v>
      </c>
      <c r="F16" s="289"/>
      <c r="G16" s="834">
        <v>1058</v>
      </c>
      <c r="H16" s="836">
        <f>ROUND('Металлочерепица (7)'!H16*1.26,0)</f>
        <v>1572</v>
      </c>
      <c r="I16" s="64"/>
      <c r="J16" s="80"/>
      <c r="K16" s="80"/>
      <c r="L16" s="80"/>
      <c r="M16" s="80"/>
      <c r="N16" s="80"/>
      <c r="O16" s="80"/>
    </row>
    <row r="17" spans="1:18" ht="33.75" x14ac:dyDescent="0.25">
      <c r="A17" s="64"/>
      <c r="B17" s="1258"/>
      <c r="C17" s="1172"/>
      <c r="D17" s="449" t="s">
        <v>729</v>
      </c>
      <c r="E17" s="180" t="s">
        <v>133</v>
      </c>
      <c r="F17" s="289">
        <v>250</v>
      </c>
      <c r="G17" s="834">
        <f>ROUND(+G16*0.922,0)</f>
        <v>975</v>
      </c>
      <c r="H17" s="836">
        <f t="shared" ref="H17" si="2">ROUND(+H16*0.922,0)</f>
        <v>1449</v>
      </c>
      <c r="I17" s="64"/>
      <c r="J17" s="80"/>
      <c r="K17" s="80"/>
      <c r="L17" s="80"/>
      <c r="M17" s="80"/>
      <c r="N17" s="80"/>
      <c r="O17" s="80"/>
      <c r="P17" s="80"/>
      <c r="Q17" s="80"/>
    </row>
    <row r="18" spans="1:18" ht="33.75" x14ac:dyDescent="0.25">
      <c r="A18" s="64"/>
      <c r="B18" s="1258"/>
      <c r="C18" s="1172"/>
      <c r="D18" s="449" t="s">
        <v>730</v>
      </c>
      <c r="E18" s="180" t="s">
        <v>133</v>
      </c>
      <c r="F18" s="289">
        <v>250</v>
      </c>
      <c r="G18" s="834">
        <f>ROUND(+G16*0.5,0)</f>
        <v>529</v>
      </c>
      <c r="H18" s="836">
        <f t="shared" ref="H18" si="3">ROUND(+H16*0.5,0)</f>
        <v>786</v>
      </c>
      <c r="I18" s="64"/>
      <c r="J18" s="80"/>
      <c r="K18" s="80"/>
      <c r="L18" s="80"/>
      <c r="M18" s="80"/>
      <c r="N18" s="80"/>
      <c r="O18" s="80"/>
    </row>
    <row r="19" spans="1:18" x14ac:dyDescent="0.25">
      <c r="A19" s="64"/>
      <c r="B19" s="1258"/>
      <c r="C19" s="1172"/>
      <c r="D19" s="450" t="s">
        <v>620</v>
      </c>
      <c r="E19" s="207" t="s">
        <v>132</v>
      </c>
      <c r="F19" s="314"/>
      <c r="G19" s="834">
        <f>G16</f>
        <v>1058</v>
      </c>
      <c r="H19" s="836">
        <f>ROUND('Металлочерепица (7)'!H19*1.26,0)</f>
        <v>1572</v>
      </c>
      <c r="I19" s="64"/>
      <c r="J19" s="80"/>
      <c r="K19" s="80"/>
      <c r="L19" s="80"/>
      <c r="M19" s="80"/>
      <c r="N19" s="80"/>
      <c r="O19" s="80"/>
      <c r="P19" s="80"/>
    </row>
    <row r="20" spans="1:18" ht="33.75" x14ac:dyDescent="0.25">
      <c r="A20" s="64"/>
      <c r="B20" s="1258">
        <v>3</v>
      </c>
      <c r="C20" s="1172" t="s">
        <v>451</v>
      </c>
      <c r="D20" s="449" t="s">
        <v>760</v>
      </c>
      <c r="E20" s="180" t="s">
        <v>133</v>
      </c>
      <c r="F20" s="289">
        <v>250</v>
      </c>
      <c r="G20" s="834">
        <f>ROUND(+G22*1.036,0)</f>
        <v>1264</v>
      </c>
      <c r="H20" s="836">
        <f t="shared" ref="H20" si="4">ROUND(+H22*1.036,0)</f>
        <v>1876</v>
      </c>
      <c r="I20" s="64"/>
      <c r="J20" s="80"/>
      <c r="K20" s="80"/>
      <c r="L20" s="80"/>
      <c r="M20" s="80"/>
      <c r="N20" s="80"/>
      <c r="O20" s="80"/>
      <c r="P20" s="80"/>
      <c r="Q20" s="80"/>
      <c r="R20" s="80"/>
    </row>
    <row r="21" spans="1:18" ht="33.75" x14ac:dyDescent="0.25">
      <c r="A21" s="64"/>
      <c r="B21" s="1258"/>
      <c r="C21" s="1172"/>
      <c r="D21" s="449" t="s">
        <v>731</v>
      </c>
      <c r="E21" s="180" t="s">
        <v>133</v>
      </c>
      <c r="F21" s="289">
        <v>250</v>
      </c>
      <c r="G21" s="834">
        <f>ROUND(+G22*0.563,0)</f>
        <v>687</v>
      </c>
      <c r="H21" s="836">
        <f t="shared" ref="H21" si="5">ROUND(+H22*0.563,0)</f>
        <v>1020</v>
      </c>
      <c r="I21" s="64"/>
      <c r="J21" s="80"/>
      <c r="K21" s="80"/>
      <c r="L21" s="80"/>
      <c r="M21" s="80"/>
      <c r="N21" s="80"/>
      <c r="O21" s="80"/>
      <c r="P21" s="80"/>
      <c r="Q21" s="80"/>
    </row>
    <row r="22" spans="1:18" x14ac:dyDescent="0.25">
      <c r="A22" s="64"/>
      <c r="B22" s="1258"/>
      <c r="C22" s="1172"/>
      <c r="D22" s="450" t="s">
        <v>621</v>
      </c>
      <c r="E22" s="207" t="s">
        <v>132</v>
      </c>
      <c r="F22" s="314"/>
      <c r="G22" s="834">
        <v>1220</v>
      </c>
      <c r="H22" s="836">
        <f>ROUND('Металлочерепица (7)'!H22*1.26,0)</f>
        <v>1811</v>
      </c>
      <c r="I22" s="64"/>
      <c r="J22" s="80"/>
      <c r="K22" s="80"/>
      <c r="L22" s="80"/>
      <c r="M22" s="80"/>
      <c r="N22" s="80"/>
      <c r="O22" s="80"/>
      <c r="P22" s="80"/>
    </row>
    <row r="23" spans="1:18" ht="33.75" x14ac:dyDescent="0.25">
      <c r="A23" s="64"/>
      <c r="B23" s="1258">
        <v>4</v>
      </c>
      <c r="C23" s="1172" t="s">
        <v>452</v>
      </c>
      <c r="D23" s="449" t="s">
        <v>732</v>
      </c>
      <c r="E23" s="180" t="s">
        <v>133</v>
      </c>
      <c r="F23" s="289">
        <v>250</v>
      </c>
      <c r="G23" s="834">
        <f>ROUND(+G25*1.042,0)</f>
        <v>1271</v>
      </c>
      <c r="H23" s="836">
        <f t="shared" ref="H23" si="6">ROUND(+H25*1.042,0)</f>
        <v>1864</v>
      </c>
      <c r="I23" s="64"/>
      <c r="J23" s="80"/>
      <c r="K23" s="80"/>
      <c r="L23" s="80"/>
      <c r="M23" s="80"/>
      <c r="N23" s="80"/>
      <c r="O23" s="80"/>
      <c r="P23" s="80"/>
      <c r="Q23" s="80"/>
      <c r="R23" s="80"/>
    </row>
    <row r="24" spans="1:18" ht="33.75" x14ac:dyDescent="0.25">
      <c r="A24" s="64"/>
      <c r="B24" s="1258"/>
      <c r="C24" s="1172"/>
      <c r="D24" s="449" t="s">
        <v>733</v>
      </c>
      <c r="E24" s="180" t="s">
        <v>133</v>
      </c>
      <c r="F24" s="289">
        <v>250</v>
      </c>
      <c r="G24" s="834">
        <f>ROUND(+G25*0.56,0)</f>
        <v>683</v>
      </c>
      <c r="H24" s="836">
        <f t="shared" ref="H24" si="7">ROUND(+H25*0.56,0)</f>
        <v>1002</v>
      </c>
      <c r="I24" s="64"/>
      <c r="J24" s="80"/>
      <c r="K24" s="80"/>
      <c r="L24" s="80"/>
      <c r="M24" s="80"/>
      <c r="N24" s="80"/>
      <c r="O24" s="80"/>
      <c r="P24" s="80"/>
      <c r="Q24" s="80"/>
      <c r="R24" s="80"/>
    </row>
    <row r="25" spans="1:18" x14ac:dyDescent="0.25">
      <c r="A25" s="64"/>
      <c r="B25" s="1258"/>
      <c r="C25" s="1172"/>
      <c r="D25" s="450" t="s">
        <v>622</v>
      </c>
      <c r="E25" s="207" t="s">
        <v>132</v>
      </c>
      <c r="F25" s="314"/>
      <c r="G25" s="834">
        <v>1220</v>
      </c>
      <c r="H25" s="836">
        <f>ROUND('Металлочерепица (7)'!H25*1.26,0)</f>
        <v>1789</v>
      </c>
      <c r="I25" s="64"/>
      <c r="J25" s="80"/>
      <c r="K25" s="80"/>
      <c r="L25" s="80"/>
      <c r="M25" s="80"/>
      <c r="N25" s="80"/>
      <c r="O25" s="80"/>
      <c r="P25" s="80"/>
    </row>
    <row r="26" spans="1:18" x14ac:dyDescent="0.25">
      <c r="A26" s="64"/>
      <c r="B26" s="1258">
        <v>5</v>
      </c>
      <c r="C26" s="1172" t="s">
        <v>273</v>
      </c>
      <c r="D26" s="305" t="s">
        <v>290</v>
      </c>
      <c r="E26" s="180" t="s">
        <v>3</v>
      </c>
      <c r="F26" s="289">
        <v>5</v>
      </c>
      <c r="G26" s="834">
        <v>1973</v>
      </c>
      <c r="H26" s="835">
        <f>ROUND('Металлочерепица (7)'!H26*1.26,0)</f>
        <v>3282</v>
      </c>
      <c r="I26" s="64"/>
      <c r="J26" s="80"/>
      <c r="K26" s="80"/>
      <c r="L26" s="80"/>
      <c r="M26" s="80"/>
      <c r="N26" s="80"/>
      <c r="O26" s="80"/>
      <c r="P26" s="80"/>
      <c r="Q26" s="80"/>
    </row>
    <row r="27" spans="1:18" x14ac:dyDescent="0.25">
      <c r="A27" s="64"/>
      <c r="B27" s="1258"/>
      <c r="C27" s="1172"/>
      <c r="D27" s="305" t="s">
        <v>722</v>
      </c>
      <c r="E27" s="180" t="s">
        <v>3</v>
      </c>
      <c r="F27" s="289">
        <v>5</v>
      </c>
      <c r="G27" s="834">
        <v>2082</v>
      </c>
      <c r="H27" s="835">
        <f>ROUND('Металлочерепица (7)'!H27*1.26,0)</f>
        <v>2844</v>
      </c>
      <c r="I27" s="64"/>
      <c r="J27" s="80"/>
      <c r="K27" s="80"/>
      <c r="L27" s="80"/>
      <c r="M27" s="80"/>
      <c r="N27" s="80"/>
      <c r="O27" s="80"/>
      <c r="P27" s="80"/>
      <c r="Q27" s="80"/>
    </row>
    <row r="28" spans="1:18" ht="20.45" customHeight="1" x14ac:dyDescent="0.25">
      <c r="A28" s="64"/>
      <c r="B28" s="1258">
        <v>6</v>
      </c>
      <c r="C28" s="1172" t="s">
        <v>274</v>
      </c>
      <c r="D28" s="305" t="s">
        <v>411</v>
      </c>
      <c r="E28" s="180" t="s">
        <v>3</v>
      </c>
      <c r="F28" s="289">
        <v>1</v>
      </c>
      <c r="G28" s="834">
        <v>756</v>
      </c>
      <c r="H28" s="835">
        <f>ROUND('Металлочерепица (7)'!H28*1.26,0)</f>
        <v>1033</v>
      </c>
      <c r="I28" s="64"/>
      <c r="J28" s="80"/>
      <c r="K28" s="80"/>
      <c r="L28" s="80"/>
      <c r="M28" s="80"/>
      <c r="N28" s="80"/>
      <c r="O28" s="80"/>
      <c r="P28" s="80"/>
      <c r="Q28" s="80"/>
    </row>
    <row r="29" spans="1:18" x14ac:dyDescent="0.25">
      <c r="A29" s="64"/>
      <c r="B29" s="1258"/>
      <c r="C29" s="1172"/>
      <c r="D29" s="305" t="s">
        <v>429</v>
      </c>
      <c r="E29" s="180" t="s">
        <v>3</v>
      </c>
      <c r="F29" s="289">
        <v>1</v>
      </c>
      <c r="G29" s="834">
        <v>1443</v>
      </c>
      <c r="H29" s="835">
        <f>ROUND('Металлочерепица (7)'!H29*1.26,0)</f>
        <v>1968</v>
      </c>
      <c r="I29" s="64"/>
      <c r="J29" s="80"/>
      <c r="K29" s="80"/>
      <c r="L29" s="80"/>
      <c r="M29" s="80"/>
      <c r="N29" s="80"/>
      <c r="O29" s="80"/>
      <c r="P29" s="80"/>
      <c r="Q29" s="80"/>
    </row>
    <row r="30" spans="1:18" x14ac:dyDescent="0.25">
      <c r="A30" s="64"/>
      <c r="B30" s="188">
        <v>7</v>
      </c>
      <c r="C30" s="172" t="s">
        <v>275</v>
      </c>
      <c r="D30" s="305" t="s">
        <v>428</v>
      </c>
      <c r="E30" s="180" t="s">
        <v>3</v>
      </c>
      <c r="F30" s="289">
        <v>1</v>
      </c>
      <c r="G30" s="834">
        <v>4581</v>
      </c>
      <c r="H30" s="835">
        <f>ROUND('Металлочерепица (7)'!H30*1.26,0)</f>
        <v>5994</v>
      </c>
      <c r="I30" s="64"/>
      <c r="J30" s="80"/>
      <c r="K30" s="80"/>
      <c r="L30" s="80"/>
      <c r="M30" s="80"/>
      <c r="N30" s="80"/>
      <c r="O30" s="80"/>
      <c r="P30" s="80"/>
      <c r="Q30" s="80"/>
    </row>
    <row r="31" spans="1:18" x14ac:dyDescent="0.25">
      <c r="A31" s="64"/>
      <c r="B31" s="1258">
        <v>8</v>
      </c>
      <c r="C31" s="1172" t="s">
        <v>276</v>
      </c>
      <c r="D31" s="305" t="s">
        <v>277</v>
      </c>
      <c r="E31" s="180" t="s">
        <v>3</v>
      </c>
      <c r="F31" s="289">
        <v>10</v>
      </c>
      <c r="G31" s="834">
        <v>1706</v>
      </c>
      <c r="H31" s="835">
        <f>ROUND('Металлочерепица (7)'!H31*1.26,0)</f>
        <v>2666</v>
      </c>
      <c r="I31" s="64"/>
      <c r="J31" s="80"/>
      <c r="K31" s="80"/>
      <c r="L31" s="80"/>
      <c r="M31" s="80"/>
      <c r="N31" s="80"/>
      <c r="O31" s="80"/>
      <c r="P31" s="80"/>
      <c r="Q31" s="80"/>
    </row>
    <row r="32" spans="1:18" x14ac:dyDescent="0.25">
      <c r="A32" s="64"/>
      <c r="B32" s="1258"/>
      <c r="C32" s="1172"/>
      <c r="D32" s="305" t="s">
        <v>278</v>
      </c>
      <c r="E32" s="180" t="s">
        <v>3</v>
      </c>
      <c r="F32" s="289">
        <v>10</v>
      </c>
      <c r="G32" s="834">
        <v>1283</v>
      </c>
      <c r="H32" s="835">
        <f>ROUND('Металлочерепица (7)'!H32*1.26,0)</f>
        <v>1750</v>
      </c>
      <c r="I32" s="64"/>
      <c r="J32" s="80"/>
      <c r="K32" s="80"/>
      <c r="L32" s="80"/>
      <c r="M32" s="80"/>
      <c r="N32" s="80"/>
      <c r="O32" s="80"/>
      <c r="P32" s="80"/>
      <c r="Q32" s="80"/>
    </row>
    <row r="33" spans="1:17" x14ac:dyDescent="0.25">
      <c r="A33" s="64"/>
      <c r="B33" s="1258"/>
      <c r="C33" s="1172"/>
      <c r="D33" s="305" t="s">
        <v>279</v>
      </c>
      <c r="E33" s="180" t="s">
        <v>3</v>
      </c>
      <c r="F33" s="289">
        <v>10</v>
      </c>
      <c r="G33" s="834">
        <v>1786</v>
      </c>
      <c r="H33" s="835">
        <f>ROUND('Металлочерепица (7)'!H33*1.26,0)</f>
        <v>2434</v>
      </c>
      <c r="I33" s="64"/>
      <c r="J33" s="80"/>
      <c r="K33" s="80"/>
      <c r="L33" s="80"/>
      <c r="M33" s="80"/>
      <c r="N33" s="80"/>
      <c r="O33" s="80"/>
      <c r="P33" s="80"/>
      <c r="Q33" s="80"/>
    </row>
    <row r="34" spans="1:17" x14ac:dyDescent="0.25">
      <c r="A34" s="64"/>
      <c r="B34" s="225">
        <v>9</v>
      </c>
      <c r="C34" s="306" t="s">
        <v>280</v>
      </c>
      <c r="D34" s="305" t="s">
        <v>412</v>
      </c>
      <c r="E34" s="180" t="s">
        <v>3</v>
      </c>
      <c r="F34" s="289">
        <v>1</v>
      </c>
      <c r="G34" s="834">
        <v>2091</v>
      </c>
      <c r="H34" s="835">
        <f>ROUND('Металлочерепица (7)'!H34*1.26,0)</f>
        <v>3077</v>
      </c>
      <c r="I34" s="64"/>
      <c r="J34" s="80"/>
      <c r="K34" s="80"/>
      <c r="L34" s="80"/>
      <c r="M34" s="80"/>
      <c r="N34" s="80"/>
      <c r="O34" s="80"/>
      <c r="P34" s="80"/>
      <c r="Q34" s="80"/>
    </row>
    <row r="35" spans="1:17" x14ac:dyDescent="0.25">
      <c r="A35" s="64"/>
      <c r="B35" s="1259">
        <v>10</v>
      </c>
      <c r="C35" s="1197" t="s">
        <v>281</v>
      </c>
      <c r="D35" s="305" t="s">
        <v>581</v>
      </c>
      <c r="E35" s="180" t="s">
        <v>3</v>
      </c>
      <c r="F35" s="289">
        <v>10</v>
      </c>
      <c r="G35" s="834">
        <v>1443</v>
      </c>
      <c r="H35" s="835">
        <f>ROUND('Металлочерепица (7)'!H35*1.26,0)</f>
        <v>2511</v>
      </c>
      <c r="I35" s="64"/>
      <c r="J35" s="80"/>
      <c r="K35" s="80"/>
      <c r="L35" s="80"/>
      <c r="M35" s="80"/>
      <c r="N35" s="80"/>
      <c r="O35" s="80"/>
      <c r="P35" s="80"/>
      <c r="Q35" s="80"/>
    </row>
    <row r="36" spans="1:17" x14ac:dyDescent="0.25">
      <c r="A36" s="64"/>
      <c r="B36" s="1260"/>
      <c r="C36" s="1197"/>
      <c r="D36" s="305" t="s">
        <v>582</v>
      </c>
      <c r="E36" s="180" t="s">
        <v>3</v>
      </c>
      <c r="F36" s="289">
        <v>10</v>
      </c>
      <c r="G36" s="834">
        <v>1761</v>
      </c>
      <c r="H36" s="835">
        <f>ROUND('Металлочерепица (7)'!H36*1.26,0)</f>
        <v>3073</v>
      </c>
      <c r="I36" s="64"/>
      <c r="J36" s="80"/>
      <c r="K36" s="80"/>
      <c r="L36" s="80"/>
      <c r="M36" s="80"/>
      <c r="N36" s="80"/>
      <c r="O36" s="80"/>
      <c r="P36" s="80"/>
      <c r="Q36" s="80"/>
    </row>
    <row r="37" spans="1:17" x14ac:dyDescent="0.25">
      <c r="A37" s="64"/>
      <c r="B37" s="1261">
        <v>11</v>
      </c>
      <c r="C37" s="1197" t="s">
        <v>282</v>
      </c>
      <c r="D37" s="305" t="s">
        <v>583</v>
      </c>
      <c r="E37" s="180" t="s">
        <v>3</v>
      </c>
      <c r="F37" s="289">
        <v>10</v>
      </c>
      <c r="G37" s="834">
        <v>946</v>
      </c>
      <c r="H37" s="835">
        <f>ROUND('Металлочерепица (7)'!H37*1.26,0)</f>
        <v>1292</v>
      </c>
      <c r="I37" s="64"/>
      <c r="J37" s="80"/>
      <c r="K37" s="80"/>
      <c r="L37" s="80"/>
      <c r="M37" s="80"/>
      <c r="N37" s="80"/>
      <c r="O37" s="80"/>
      <c r="P37" s="80"/>
      <c r="Q37" s="80"/>
    </row>
    <row r="38" spans="1:17" x14ac:dyDescent="0.25">
      <c r="A38" s="64"/>
      <c r="B38" s="1261"/>
      <c r="C38" s="1197"/>
      <c r="D38" s="305" t="s">
        <v>584</v>
      </c>
      <c r="E38" s="180" t="s">
        <v>3</v>
      </c>
      <c r="F38" s="289">
        <v>10</v>
      </c>
      <c r="G38" s="834">
        <v>880</v>
      </c>
      <c r="H38" s="835">
        <f>ROUND('Металлочерепица (7)'!H38*1.26,0)</f>
        <v>1194</v>
      </c>
      <c r="I38" s="64"/>
      <c r="J38" s="80"/>
      <c r="K38" s="80"/>
      <c r="L38" s="80"/>
      <c r="M38" s="80"/>
      <c r="N38" s="80"/>
      <c r="O38" s="80"/>
      <c r="P38" s="80"/>
      <c r="Q38" s="80"/>
    </row>
    <row r="39" spans="1:17" x14ac:dyDescent="0.25">
      <c r="A39" s="64"/>
      <c r="B39" s="225">
        <v>12</v>
      </c>
      <c r="C39" s="306" t="s">
        <v>283</v>
      </c>
      <c r="D39" s="305" t="s">
        <v>500</v>
      </c>
      <c r="E39" s="180" t="s">
        <v>3</v>
      </c>
      <c r="F39" s="289">
        <v>10</v>
      </c>
      <c r="G39" s="834">
        <v>2905</v>
      </c>
      <c r="H39" s="835">
        <f>ROUND('Металлочерепица (7)'!H39*1.26,0)</f>
        <v>4759</v>
      </c>
      <c r="I39" s="64"/>
      <c r="J39" s="80"/>
      <c r="K39" s="80"/>
      <c r="L39" s="80"/>
      <c r="M39" s="80"/>
      <c r="N39" s="80"/>
      <c r="O39" s="80"/>
      <c r="P39" s="80"/>
      <c r="Q39" s="80"/>
    </row>
    <row r="40" spans="1:17" x14ac:dyDescent="0.25">
      <c r="A40" s="64"/>
      <c r="B40" s="1258">
        <v>13</v>
      </c>
      <c r="C40" s="1172" t="s">
        <v>284</v>
      </c>
      <c r="D40" s="305" t="s">
        <v>285</v>
      </c>
      <c r="E40" s="180" t="s">
        <v>3</v>
      </c>
      <c r="F40" s="289">
        <v>10</v>
      </c>
      <c r="G40" s="834">
        <v>963</v>
      </c>
      <c r="H40" s="835">
        <f>ROUND('Металлочерепица (7)'!H40*1.26,0)</f>
        <v>1750</v>
      </c>
      <c r="I40" s="64"/>
      <c r="J40" s="80"/>
      <c r="K40" s="80"/>
      <c r="L40" s="80"/>
      <c r="M40" s="80"/>
      <c r="N40" s="80"/>
      <c r="O40" s="80"/>
      <c r="P40" s="80"/>
      <c r="Q40" s="80"/>
    </row>
    <row r="41" spans="1:17" x14ac:dyDescent="0.25">
      <c r="A41" s="64"/>
      <c r="B41" s="1258"/>
      <c r="C41" s="1172"/>
      <c r="D41" s="305" t="s">
        <v>286</v>
      </c>
      <c r="E41" s="180" t="s">
        <v>3</v>
      </c>
      <c r="F41" s="289">
        <v>10</v>
      </c>
      <c r="G41" s="834">
        <v>838</v>
      </c>
      <c r="H41" s="835">
        <f>ROUND('Металлочерепица (7)'!H41*1.26,0)</f>
        <v>1522</v>
      </c>
      <c r="I41" s="64"/>
      <c r="J41" s="80"/>
      <c r="K41" s="80"/>
      <c r="L41" s="80"/>
      <c r="M41" s="80"/>
      <c r="N41" s="80"/>
      <c r="O41" s="80"/>
      <c r="P41" s="80"/>
      <c r="Q41" s="80"/>
    </row>
    <row r="42" spans="1:17" x14ac:dyDescent="0.25">
      <c r="A42" s="64"/>
      <c r="B42" s="1258">
        <v>14</v>
      </c>
      <c r="C42" s="1172" t="s">
        <v>287</v>
      </c>
      <c r="D42" s="305" t="s">
        <v>288</v>
      </c>
      <c r="E42" s="180" t="s">
        <v>3</v>
      </c>
      <c r="F42" s="289">
        <v>2</v>
      </c>
      <c r="G42" s="834">
        <v>4286</v>
      </c>
      <c r="H42" s="835">
        <f>ROUND('Металлочерепица (7)'!H42*1.26,0)</f>
        <v>7025</v>
      </c>
      <c r="I42" s="64"/>
      <c r="J42" s="80"/>
      <c r="K42" s="80"/>
      <c r="L42" s="80"/>
      <c r="M42" s="80"/>
      <c r="N42" s="80"/>
      <c r="O42" s="80"/>
      <c r="P42" s="80"/>
      <c r="Q42" s="80"/>
    </row>
    <row r="43" spans="1:17" x14ac:dyDescent="0.25">
      <c r="A43" s="64"/>
      <c r="B43" s="1258"/>
      <c r="C43" s="1172"/>
      <c r="D43" s="305" t="s">
        <v>786</v>
      </c>
      <c r="E43" s="180" t="s">
        <v>3</v>
      </c>
      <c r="F43" s="289">
        <v>10</v>
      </c>
      <c r="G43" s="834">
        <v>1659</v>
      </c>
      <c r="H43" s="835">
        <f>ROUND('Металлочерепица (7)'!H43*1.26,0)</f>
        <v>2267</v>
      </c>
      <c r="I43" s="64"/>
      <c r="J43" s="80"/>
      <c r="K43" s="80"/>
      <c r="L43" s="80"/>
      <c r="M43" s="80"/>
      <c r="N43" s="80"/>
      <c r="O43" s="80"/>
      <c r="P43" s="80"/>
      <c r="Q43" s="80"/>
    </row>
    <row r="44" spans="1:17" x14ac:dyDescent="0.25">
      <c r="A44" s="64"/>
      <c r="B44" s="1258"/>
      <c r="C44" s="1172"/>
      <c r="D44" s="305" t="s">
        <v>692</v>
      </c>
      <c r="E44" s="180" t="s">
        <v>3</v>
      </c>
      <c r="F44" s="289">
        <v>2</v>
      </c>
      <c r="G44" s="834">
        <v>4286</v>
      </c>
      <c r="H44" s="835">
        <f>ROUND('Металлочерепица (7)'!H44*1.26,0)</f>
        <v>7025</v>
      </c>
      <c r="I44" s="64"/>
      <c r="J44" s="80"/>
      <c r="K44" s="80"/>
      <c r="L44" s="80"/>
      <c r="M44" s="80"/>
      <c r="N44" s="80"/>
      <c r="O44" s="80"/>
      <c r="P44" s="80"/>
      <c r="Q44" s="80"/>
    </row>
    <row r="45" spans="1:17" ht="15" customHeight="1" x14ac:dyDescent="0.25">
      <c r="A45" s="64"/>
      <c r="B45" s="188">
        <v>15</v>
      </c>
      <c r="C45" s="172" t="s">
        <v>289</v>
      </c>
      <c r="D45" s="305" t="s">
        <v>517</v>
      </c>
      <c r="E45" s="180" t="s">
        <v>3</v>
      </c>
      <c r="F45" s="289">
        <v>500</v>
      </c>
      <c r="G45" s="1275">
        <v>103</v>
      </c>
      <c r="H45" s="1276"/>
      <c r="I45" s="64"/>
    </row>
    <row r="46" spans="1:17" ht="15" customHeight="1" x14ac:dyDescent="0.25">
      <c r="A46" s="64"/>
      <c r="B46" s="188">
        <v>16</v>
      </c>
      <c r="C46" s="208" t="s">
        <v>557</v>
      </c>
      <c r="D46" s="305" t="s">
        <v>518</v>
      </c>
      <c r="E46" s="180" t="s">
        <v>147</v>
      </c>
      <c r="F46" s="315"/>
      <c r="G46" s="1275">
        <f>+'Металлочерепица (7)'!G46</f>
        <v>2173</v>
      </c>
      <c r="H46" s="1276"/>
      <c r="I46" s="64"/>
    </row>
    <row r="47" spans="1:17" ht="15.75" customHeight="1" thickBot="1" x14ac:dyDescent="0.3">
      <c r="A47" s="64"/>
      <c r="B47" s="189">
        <v>17</v>
      </c>
      <c r="C47" s="209" t="s">
        <v>558</v>
      </c>
      <c r="D47" s="451" t="s">
        <v>519</v>
      </c>
      <c r="E47" s="181" t="s">
        <v>147</v>
      </c>
      <c r="F47" s="316"/>
      <c r="G47" s="1277">
        <v>1948</v>
      </c>
      <c r="H47" s="1278"/>
      <c r="I47" s="64"/>
    </row>
    <row r="48" spans="1:17" x14ac:dyDescent="0.25">
      <c r="A48" s="64"/>
      <c r="B48" s="68"/>
      <c r="C48" s="81"/>
      <c r="D48" s="82"/>
      <c r="E48" s="68"/>
      <c r="F48" s="68"/>
      <c r="G48" s="774"/>
      <c r="H48" s="750"/>
      <c r="I48" s="64"/>
    </row>
    <row r="49" spans="1:9" ht="15" customHeight="1" x14ac:dyDescent="0.25">
      <c r="A49" s="64"/>
      <c r="B49" s="535" t="s">
        <v>509</v>
      </c>
      <c r="C49" s="535"/>
      <c r="D49" s="535"/>
      <c r="E49" s="535"/>
      <c r="F49" s="535"/>
      <c r="G49" s="750"/>
      <c r="H49" s="837"/>
      <c r="I49" s="535"/>
    </row>
    <row r="50" spans="1:9" ht="15" customHeight="1" x14ac:dyDescent="0.25">
      <c r="A50" s="64"/>
      <c r="B50" s="1056" t="s">
        <v>606</v>
      </c>
      <c r="C50" s="1056"/>
      <c r="D50" s="1056"/>
      <c r="E50" s="1056"/>
      <c r="F50" s="1056"/>
      <c r="G50" s="1056"/>
      <c r="H50" s="837"/>
      <c r="I50" s="317"/>
    </row>
    <row r="51" spans="1:9" ht="16.899999999999999" customHeight="1" x14ac:dyDescent="0.25">
      <c r="A51" s="64"/>
      <c r="B51" s="1096" t="s">
        <v>585</v>
      </c>
      <c r="C51" s="1096"/>
      <c r="D51" s="1096"/>
      <c r="E51" s="1096"/>
      <c r="F51" s="1096"/>
      <c r="G51" s="1096"/>
      <c r="H51" s="750"/>
      <c r="I51" s="317"/>
    </row>
    <row r="52" spans="1:9" ht="15" customHeight="1" x14ac:dyDescent="0.25">
      <c r="A52" s="307"/>
      <c r="B52" s="536" t="s">
        <v>508</v>
      </c>
      <c r="C52" s="535"/>
      <c r="D52" s="535"/>
      <c r="E52" s="535"/>
      <c r="F52" s="535"/>
      <c r="G52" s="750"/>
      <c r="H52" s="750"/>
      <c r="I52" s="535"/>
    </row>
    <row r="53" spans="1:9" ht="15" customHeight="1" x14ac:dyDescent="0.25">
      <c r="A53" s="307"/>
      <c r="B53" s="536" t="s">
        <v>723</v>
      </c>
      <c r="C53" s="535"/>
      <c r="D53" s="535"/>
      <c r="E53" s="535"/>
      <c r="F53" s="535"/>
      <c r="G53" s="750"/>
      <c r="H53" s="750"/>
      <c r="I53" s="535"/>
    </row>
    <row r="54" spans="1:9" ht="15" customHeight="1" x14ac:dyDescent="0.25">
      <c r="A54" s="307"/>
      <c r="B54" s="536" t="s">
        <v>588</v>
      </c>
      <c r="C54" s="535"/>
      <c r="D54" s="535"/>
      <c r="E54" s="535"/>
      <c r="F54" s="535"/>
      <c r="G54" s="750"/>
      <c r="H54" s="750"/>
      <c r="I54" s="535"/>
    </row>
    <row r="55" spans="1:9" ht="15" customHeight="1" x14ac:dyDescent="0.25">
      <c r="A55" s="307"/>
      <c r="B55" s="536" t="s">
        <v>586</v>
      </c>
      <c r="C55" s="535"/>
      <c r="D55" s="535"/>
      <c r="E55" s="535"/>
      <c r="F55" s="535"/>
      <c r="G55" s="750"/>
      <c r="H55" s="750"/>
      <c r="I55" s="535"/>
    </row>
    <row r="56" spans="1:9" ht="15" customHeight="1" x14ac:dyDescent="0.25">
      <c r="A56" s="307"/>
      <c r="B56" s="536" t="s">
        <v>587</v>
      </c>
      <c r="C56" s="535"/>
      <c r="D56" s="535"/>
      <c r="E56" s="535"/>
      <c r="F56" s="535"/>
      <c r="G56" s="750"/>
      <c r="H56" s="750"/>
      <c r="I56" s="535"/>
    </row>
    <row r="57" spans="1:9" ht="15" customHeight="1" x14ac:dyDescent="0.25">
      <c r="A57" s="307"/>
      <c r="B57" s="536" t="s">
        <v>560</v>
      </c>
      <c r="C57" s="535"/>
      <c r="D57" s="535"/>
      <c r="E57" s="535"/>
      <c r="F57" s="535"/>
      <c r="G57" s="750"/>
      <c r="H57" s="750"/>
      <c r="I57" s="535"/>
    </row>
    <row r="58" spans="1:9" ht="15" customHeight="1" x14ac:dyDescent="0.25">
      <c r="A58" s="307"/>
      <c r="B58" s="536" t="s">
        <v>734</v>
      </c>
      <c r="C58" s="535"/>
      <c r="D58" s="535"/>
      <c r="E58" s="535"/>
      <c r="F58" s="535"/>
      <c r="G58" s="750"/>
      <c r="H58" s="750"/>
      <c r="I58" s="535"/>
    </row>
    <row r="59" spans="1:9" x14ac:dyDescent="0.25">
      <c r="A59" s="307"/>
      <c r="B59" s="307"/>
      <c r="C59" s="307"/>
      <c r="D59" s="307"/>
      <c r="E59" s="307"/>
      <c r="F59" s="307"/>
      <c r="G59" s="750"/>
      <c r="H59" s="750"/>
      <c r="I59" s="535"/>
    </row>
  </sheetData>
  <sortState ref="H7:H11">
    <sortCondition ref="H7"/>
  </sortState>
  <mergeCells count="34">
    <mergeCell ref="B50:G50"/>
    <mergeCell ref="B51:G51"/>
    <mergeCell ref="B40:B41"/>
    <mergeCell ref="C40:C41"/>
    <mergeCell ref="B42:B44"/>
    <mergeCell ref="G45:H45"/>
    <mergeCell ref="G46:H46"/>
    <mergeCell ref="G47:H47"/>
    <mergeCell ref="B3:D3"/>
    <mergeCell ref="E5:E11"/>
    <mergeCell ref="B12:B15"/>
    <mergeCell ref="C12:C15"/>
    <mergeCell ref="F5:F11"/>
    <mergeCell ref="D5:D11"/>
    <mergeCell ref="C5:C11"/>
    <mergeCell ref="B5:B11"/>
    <mergeCell ref="B31:B33"/>
    <mergeCell ref="C31:C33"/>
    <mergeCell ref="C23:C25"/>
    <mergeCell ref="C42:C44"/>
    <mergeCell ref="B16:B19"/>
    <mergeCell ref="C16:C19"/>
    <mergeCell ref="B20:B22"/>
    <mergeCell ref="C20:C22"/>
    <mergeCell ref="B23:B25"/>
    <mergeCell ref="C35:C36"/>
    <mergeCell ref="C37:C38"/>
    <mergeCell ref="B35:B36"/>
    <mergeCell ref="B37:B38"/>
    <mergeCell ref="G5:H5"/>
    <mergeCell ref="B26:B27"/>
    <mergeCell ref="C26:C27"/>
    <mergeCell ref="B28:B29"/>
    <mergeCell ref="C28:C29"/>
  </mergeCells>
  <hyperlinks>
    <hyperlink ref="H2" location="СОДЕРЖАНИЕ!A1" display="Назад в СОДЕРЖАНИЕ "/>
  </hyperlinks>
  <pageMargins left="0.70866141732283472" right="0.70866141732283472" top="0.74803149606299213" bottom="0.74803149606299213" header="0.31496062992125984" footer="0.31496062992125984"/>
  <pageSetup paperSize="9"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J21"/>
  <sheetViews>
    <sheetView showGridLines="0" zoomScale="130" zoomScaleNormal="130" zoomScaleSheetLayoutView="100" workbookViewId="0"/>
  </sheetViews>
  <sheetFormatPr defaultColWidth="9.28515625" defaultRowHeight="15" x14ac:dyDescent="0.25"/>
  <cols>
    <col min="1" max="1" width="2.7109375" style="25" customWidth="1"/>
    <col min="2" max="2" width="6.5703125" style="25" customWidth="1"/>
    <col min="3" max="3" width="98.7109375" style="25" customWidth="1"/>
    <col min="4" max="4" width="10.28515625" style="25" customWidth="1"/>
    <col min="5" max="5" width="5.7109375" style="25" customWidth="1"/>
    <col min="6" max="6" width="38.28515625" style="25" bestFit="1" customWidth="1"/>
    <col min="7" max="7" width="2.5703125" style="25" customWidth="1"/>
    <col min="8" max="8" width="10" style="25" customWidth="1"/>
    <col min="9" max="16384" width="9.28515625" style="25"/>
  </cols>
  <sheetData>
    <row r="1" spans="1:10" x14ac:dyDescent="0.25">
      <c r="A1" s="20"/>
      <c r="B1" s="20"/>
      <c r="C1" s="20"/>
      <c r="D1" s="20"/>
      <c r="E1" s="20"/>
      <c r="F1" s="20"/>
      <c r="G1" s="20"/>
    </row>
    <row r="2" spans="1:10" x14ac:dyDescent="0.25">
      <c r="A2" s="20"/>
      <c r="B2" s="33" t="s">
        <v>860</v>
      </c>
      <c r="C2" s="20"/>
      <c r="D2" s="22" t="s">
        <v>205</v>
      </c>
      <c r="E2" s="20"/>
      <c r="F2" s="20"/>
      <c r="G2" s="20"/>
      <c r="H2" s="26"/>
      <c r="I2" s="26"/>
      <c r="J2" s="26"/>
    </row>
    <row r="3" spans="1:10" x14ac:dyDescent="0.25">
      <c r="A3" s="20"/>
      <c r="B3" s="1170" t="s">
        <v>752</v>
      </c>
      <c r="C3" s="1170"/>
      <c r="D3" s="1170"/>
      <c r="E3" s="20"/>
      <c r="F3" s="24" t="s">
        <v>163</v>
      </c>
      <c r="G3" s="20"/>
    </row>
    <row r="4" spans="1:10" ht="15.75" thickBot="1" x14ac:dyDescent="0.3">
      <c r="A4" s="20"/>
      <c r="B4" s="20"/>
      <c r="C4" s="20"/>
      <c r="D4" s="20"/>
      <c r="E4" s="20"/>
      <c r="F4" s="20"/>
      <c r="G4" s="20"/>
    </row>
    <row r="5" spans="1:10" ht="48" customHeight="1" thickBot="1" x14ac:dyDescent="0.3">
      <c r="A5" s="20"/>
      <c r="B5" s="213" t="s">
        <v>0</v>
      </c>
      <c r="C5" s="215" t="s">
        <v>1</v>
      </c>
      <c r="D5" s="213" t="s">
        <v>28</v>
      </c>
      <c r="E5" s="214" t="s">
        <v>2</v>
      </c>
      <c r="F5" s="446" t="s">
        <v>859</v>
      </c>
      <c r="G5" s="20"/>
    </row>
    <row r="6" spans="1:10" x14ac:dyDescent="0.25">
      <c r="A6" s="20"/>
      <c r="B6" s="212">
        <v>1</v>
      </c>
      <c r="C6" s="216" t="s">
        <v>30</v>
      </c>
      <c r="D6" s="219" t="s">
        <v>4</v>
      </c>
      <c r="E6" s="329" t="s">
        <v>3</v>
      </c>
      <c r="F6" s="332">
        <v>2372</v>
      </c>
      <c r="G6" s="20"/>
    </row>
    <row r="7" spans="1:10" x14ac:dyDescent="0.25">
      <c r="A7" s="20"/>
      <c r="B7" s="210">
        <v>2</v>
      </c>
      <c r="C7" s="217" t="s">
        <v>573</v>
      </c>
      <c r="D7" s="285" t="s">
        <v>4</v>
      </c>
      <c r="E7" s="330" t="s">
        <v>3</v>
      </c>
      <c r="F7" s="333">
        <v>856</v>
      </c>
      <c r="G7" s="20"/>
    </row>
    <row r="8" spans="1:10" x14ac:dyDescent="0.25">
      <c r="A8" s="20"/>
      <c r="B8" s="210">
        <v>3</v>
      </c>
      <c r="C8" s="217" t="s">
        <v>574</v>
      </c>
      <c r="D8" s="220">
        <v>1000</v>
      </c>
      <c r="E8" s="330" t="s">
        <v>3</v>
      </c>
      <c r="F8" s="333">
        <v>17</v>
      </c>
      <c r="G8" s="20"/>
    </row>
    <row r="9" spans="1:10" x14ac:dyDescent="0.25">
      <c r="A9" s="20"/>
      <c r="B9" s="210">
        <v>4</v>
      </c>
      <c r="C9" s="217" t="s">
        <v>31</v>
      </c>
      <c r="D9" s="220">
        <v>1000</v>
      </c>
      <c r="E9" s="330" t="s">
        <v>3</v>
      </c>
      <c r="F9" s="333">
        <v>17</v>
      </c>
      <c r="G9" s="20"/>
    </row>
    <row r="10" spans="1:10" x14ac:dyDescent="0.25">
      <c r="A10" s="20"/>
      <c r="B10" s="204">
        <v>5</v>
      </c>
      <c r="C10" s="223" t="s">
        <v>32</v>
      </c>
      <c r="D10" s="220">
        <v>1000</v>
      </c>
      <c r="E10" s="330" t="s">
        <v>3</v>
      </c>
      <c r="F10" s="333">
        <v>43</v>
      </c>
      <c r="G10" s="20"/>
    </row>
    <row r="11" spans="1:10" x14ac:dyDescent="0.25">
      <c r="A11" s="20"/>
      <c r="B11" s="204">
        <v>6</v>
      </c>
      <c r="C11" s="223" t="s">
        <v>249</v>
      </c>
      <c r="D11" s="220">
        <v>2000</v>
      </c>
      <c r="E11" s="330" t="s">
        <v>3</v>
      </c>
      <c r="F11" s="333">
        <v>17</v>
      </c>
      <c r="G11" s="20"/>
    </row>
    <row r="12" spans="1:10" x14ac:dyDescent="0.25">
      <c r="A12" s="20"/>
      <c r="B12" s="204">
        <v>7</v>
      </c>
      <c r="C12" s="223" t="s">
        <v>33</v>
      </c>
      <c r="D12" s="220">
        <v>2000</v>
      </c>
      <c r="E12" s="330" t="s">
        <v>3</v>
      </c>
      <c r="F12" s="333">
        <v>17</v>
      </c>
      <c r="G12" s="20"/>
    </row>
    <row r="13" spans="1:10" x14ac:dyDescent="0.25">
      <c r="A13" s="20"/>
      <c r="B13" s="204">
        <v>8</v>
      </c>
      <c r="C13" s="223" t="s">
        <v>34</v>
      </c>
      <c r="D13" s="220">
        <v>2000</v>
      </c>
      <c r="E13" s="330" t="s">
        <v>3</v>
      </c>
      <c r="F13" s="370">
        <v>43</v>
      </c>
      <c r="G13" s="20"/>
    </row>
    <row r="14" spans="1:10" x14ac:dyDescent="0.25">
      <c r="A14" s="20"/>
      <c r="B14" s="204">
        <v>9</v>
      </c>
      <c r="C14" s="223" t="s">
        <v>787</v>
      </c>
      <c r="D14" s="285" t="s">
        <v>4</v>
      </c>
      <c r="E14" s="330" t="s">
        <v>29</v>
      </c>
      <c r="F14" s="370">
        <v>22774</v>
      </c>
      <c r="G14" s="20"/>
    </row>
    <row r="15" spans="1:10" x14ac:dyDescent="0.25">
      <c r="A15" s="20"/>
      <c r="B15" s="210">
        <v>10</v>
      </c>
      <c r="C15" s="217" t="s">
        <v>788</v>
      </c>
      <c r="D15" s="285" t="s">
        <v>4</v>
      </c>
      <c r="E15" s="330" t="s">
        <v>3</v>
      </c>
      <c r="F15" s="370">
        <v>2751</v>
      </c>
      <c r="G15" s="20"/>
    </row>
    <row r="16" spans="1:10" x14ac:dyDescent="0.25">
      <c r="A16" s="20"/>
      <c r="B16" s="210">
        <v>11</v>
      </c>
      <c r="C16" s="217" t="s">
        <v>789</v>
      </c>
      <c r="D16" s="285" t="s">
        <v>4</v>
      </c>
      <c r="E16" s="330" t="s">
        <v>29</v>
      </c>
      <c r="F16" s="370">
        <v>3769</v>
      </c>
      <c r="G16" s="20"/>
    </row>
    <row r="17" spans="1:7" x14ac:dyDescent="0.25">
      <c r="A17" s="20"/>
      <c r="B17" s="210">
        <v>12</v>
      </c>
      <c r="C17" s="217" t="s">
        <v>790</v>
      </c>
      <c r="D17" s="285" t="s">
        <v>4</v>
      </c>
      <c r="E17" s="330" t="s">
        <v>3</v>
      </c>
      <c r="F17" s="370">
        <v>866</v>
      </c>
      <c r="G17" s="20"/>
    </row>
    <row r="18" spans="1:7" x14ac:dyDescent="0.25">
      <c r="A18" s="20"/>
      <c r="B18" s="210">
        <v>13</v>
      </c>
      <c r="C18" s="217" t="s">
        <v>250</v>
      </c>
      <c r="D18" s="285" t="s">
        <v>4</v>
      </c>
      <c r="E18" s="330" t="s">
        <v>3</v>
      </c>
      <c r="F18" s="370">
        <v>280</v>
      </c>
      <c r="G18" s="20"/>
    </row>
    <row r="19" spans="1:7" ht="15.75" thickBot="1" x14ac:dyDescent="0.3">
      <c r="A19" s="20"/>
      <c r="B19" s="211">
        <v>14</v>
      </c>
      <c r="C19" s="218" t="s">
        <v>35</v>
      </c>
      <c r="D19" s="286" t="s">
        <v>4</v>
      </c>
      <c r="E19" s="331" t="s">
        <v>3</v>
      </c>
      <c r="F19" s="371">
        <v>1324</v>
      </c>
      <c r="G19" s="20"/>
    </row>
    <row r="20" spans="1:7" x14ac:dyDescent="0.25">
      <c r="A20" s="20"/>
      <c r="B20" s="531" t="s">
        <v>624</v>
      </c>
      <c r="C20" s="531"/>
      <c r="D20" s="20"/>
      <c r="E20" s="20"/>
      <c r="F20" s="20"/>
      <c r="G20" s="20"/>
    </row>
    <row r="21" spans="1:7" x14ac:dyDescent="0.25">
      <c r="A21" s="20"/>
      <c r="B21" s="531"/>
      <c r="C21" s="531"/>
      <c r="D21" s="20"/>
      <c r="E21" s="20"/>
      <c r="F21" s="20"/>
      <c r="G21" s="20"/>
    </row>
  </sheetData>
  <mergeCells count="1">
    <mergeCell ref="B3:D3"/>
  </mergeCells>
  <hyperlinks>
    <hyperlink ref="D2" location="СОДЕРЖАНИЕ!A1" display="Назад в СОДЕРЖАНИЕ "/>
  </hyperlinks>
  <pageMargins left="0.23622047244094491" right="0.23622047244094491" top="0.35433070866141736" bottom="0.74803149606299213" header="0.11811023622047245" footer="0.11811023622047245"/>
  <pageSetup paperSize="9" scale="51" orientation="portrait" r:id="rId1"/>
  <headerFooter>
    <oddFooter>Страница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36"/>
  <sheetViews>
    <sheetView showGridLines="0" zoomScaleNormal="100" zoomScaleSheetLayoutView="100" workbookViewId="0">
      <selection activeCell="E8" sqref="E8"/>
    </sheetView>
  </sheetViews>
  <sheetFormatPr defaultColWidth="8.7109375" defaultRowHeight="15" x14ac:dyDescent="0.25"/>
  <cols>
    <col min="1" max="1" width="2.7109375" style="25" customWidth="1"/>
    <col min="2" max="2" width="6.5703125" style="25" customWidth="1"/>
    <col min="3" max="3" width="103.28515625" style="25" customWidth="1"/>
    <col min="4" max="4" width="9.42578125" style="25" customWidth="1"/>
    <col min="5" max="5" width="34.5703125" style="88" bestFit="1" customWidth="1"/>
    <col min="6" max="6" width="3" style="25" customWidth="1"/>
    <col min="7" max="7" width="9.42578125" style="25" customWidth="1"/>
    <col min="8" max="16384" width="8.7109375" style="25"/>
  </cols>
  <sheetData>
    <row r="1" spans="1:6" x14ac:dyDescent="0.25">
      <c r="A1"/>
      <c r="B1"/>
      <c r="C1"/>
      <c r="D1"/>
      <c r="E1" s="326"/>
      <c r="F1"/>
    </row>
    <row r="2" spans="1:6" x14ac:dyDescent="0.25">
      <c r="A2"/>
      <c r="B2" s="33" t="s">
        <v>860</v>
      </c>
      <c r="C2"/>
      <c r="D2" s="32" t="s">
        <v>205</v>
      </c>
      <c r="E2" s="327"/>
      <c r="F2"/>
    </row>
    <row r="3" spans="1:6" ht="15" customHeight="1" x14ac:dyDescent="0.25">
      <c r="A3"/>
      <c r="B3" s="1170" t="s">
        <v>753</v>
      </c>
      <c r="C3" s="1170"/>
      <c r="D3" s="1170"/>
      <c r="E3" s="328" t="s">
        <v>240</v>
      </c>
      <c r="F3"/>
    </row>
    <row r="4" spans="1:6" x14ac:dyDescent="0.25">
      <c r="A4"/>
      <c r="B4" s="23"/>
      <c r="C4" s="20"/>
      <c r="D4"/>
      <c r="E4" s="328"/>
      <c r="F4"/>
    </row>
    <row r="5" spans="1:6" ht="15.75" thickBot="1" x14ac:dyDescent="0.3">
      <c r="A5"/>
      <c r="B5"/>
      <c r="C5"/>
      <c r="D5"/>
      <c r="E5" s="326"/>
      <c r="F5"/>
    </row>
    <row r="6" spans="1:6" ht="34.9" customHeight="1" thickBot="1" x14ac:dyDescent="0.3">
      <c r="A6"/>
      <c r="B6" s="481" t="s">
        <v>0</v>
      </c>
      <c r="C6" s="482" t="s">
        <v>1</v>
      </c>
      <c r="D6" s="483" t="s">
        <v>2</v>
      </c>
      <c r="E6" s="445" t="s">
        <v>859</v>
      </c>
      <c r="F6"/>
    </row>
    <row r="7" spans="1:6" x14ac:dyDescent="0.25">
      <c r="A7"/>
      <c r="B7" s="484">
        <v>1</v>
      </c>
      <c r="C7" s="485" t="s">
        <v>40</v>
      </c>
      <c r="D7" s="486" t="s">
        <v>3</v>
      </c>
      <c r="E7" s="756">
        <v>1541</v>
      </c>
      <c r="F7"/>
    </row>
    <row r="8" spans="1:6" x14ac:dyDescent="0.25">
      <c r="A8"/>
      <c r="B8" s="389">
        <v>2</v>
      </c>
      <c r="C8" s="223" t="s">
        <v>129</v>
      </c>
      <c r="D8" s="334" t="s">
        <v>3</v>
      </c>
      <c r="E8" s="838">
        <v>11</v>
      </c>
      <c r="F8"/>
    </row>
    <row r="9" spans="1:6" x14ac:dyDescent="0.25">
      <c r="A9"/>
      <c r="B9" s="389">
        <v>3</v>
      </c>
      <c r="C9" s="223" t="s">
        <v>41</v>
      </c>
      <c r="D9" s="334" t="s">
        <v>3</v>
      </c>
      <c r="E9" s="838">
        <v>942</v>
      </c>
      <c r="F9"/>
    </row>
    <row r="10" spans="1:6" x14ac:dyDescent="0.25">
      <c r="A10"/>
      <c r="B10" s="389">
        <v>4</v>
      </c>
      <c r="C10" s="223" t="s">
        <v>432</v>
      </c>
      <c r="D10" s="334" t="s">
        <v>3</v>
      </c>
      <c r="E10" s="838">
        <v>942</v>
      </c>
      <c r="F10"/>
    </row>
    <row r="11" spans="1:6" ht="22.5" x14ac:dyDescent="0.25">
      <c r="A11"/>
      <c r="B11" s="389">
        <v>5</v>
      </c>
      <c r="C11" s="223" t="s">
        <v>430</v>
      </c>
      <c r="D11" s="334" t="s">
        <v>3</v>
      </c>
      <c r="E11" s="838">
        <v>1591</v>
      </c>
      <c r="F11"/>
    </row>
    <row r="12" spans="1:6" x14ac:dyDescent="0.25">
      <c r="A12"/>
      <c r="B12" s="389">
        <v>6</v>
      </c>
      <c r="C12" s="223" t="s">
        <v>42</v>
      </c>
      <c r="D12" s="334" t="s">
        <v>3</v>
      </c>
      <c r="E12" s="838">
        <v>3930</v>
      </c>
      <c r="F12"/>
    </row>
    <row r="13" spans="1:6" x14ac:dyDescent="0.25">
      <c r="A13"/>
      <c r="B13" s="389">
        <v>7</v>
      </c>
      <c r="C13" s="223" t="s">
        <v>43</v>
      </c>
      <c r="D13" s="334" t="s">
        <v>3</v>
      </c>
      <c r="E13" s="838">
        <v>942</v>
      </c>
      <c r="F13"/>
    </row>
    <row r="14" spans="1:6" ht="22.5" x14ac:dyDescent="0.25">
      <c r="A14"/>
      <c r="B14" s="389">
        <v>8</v>
      </c>
      <c r="C14" s="223" t="s">
        <v>761</v>
      </c>
      <c r="D14" s="334" t="s">
        <v>3</v>
      </c>
      <c r="E14" s="838">
        <v>135</v>
      </c>
      <c r="F14"/>
    </row>
    <row r="15" spans="1:6" ht="22.5" x14ac:dyDescent="0.25">
      <c r="A15"/>
      <c r="B15" s="389">
        <v>9</v>
      </c>
      <c r="C15" s="223" t="s">
        <v>159</v>
      </c>
      <c r="D15" s="334" t="s">
        <v>3</v>
      </c>
      <c r="E15" s="838">
        <f>E14</f>
        <v>135</v>
      </c>
      <c r="F15"/>
    </row>
    <row r="16" spans="1:6" x14ac:dyDescent="0.25">
      <c r="A16"/>
      <c r="B16" s="389">
        <v>10</v>
      </c>
      <c r="C16" s="223" t="s">
        <v>160</v>
      </c>
      <c r="D16" s="334" t="s">
        <v>3</v>
      </c>
      <c r="E16" s="839">
        <v>849</v>
      </c>
      <c r="F16"/>
    </row>
    <row r="17" spans="1:6" x14ac:dyDescent="0.25">
      <c r="A17"/>
      <c r="B17" s="389">
        <v>11</v>
      </c>
      <c r="C17" s="223" t="s">
        <v>161</v>
      </c>
      <c r="D17" s="334" t="s">
        <v>3</v>
      </c>
      <c r="E17" s="839">
        <v>94</v>
      </c>
      <c r="F17"/>
    </row>
    <row r="18" spans="1:6" ht="22.5" x14ac:dyDescent="0.25">
      <c r="A18"/>
      <c r="B18" s="389">
        <v>12</v>
      </c>
      <c r="C18" s="223" t="s">
        <v>562</v>
      </c>
      <c r="D18" s="334" t="s">
        <v>3</v>
      </c>
      <c r="E18" s="839">
        <v>235</v>
      </c>
      <c r="F18"/>
    </row>
    <row r="19" spans="1:6" ht="22.5" x14ac:dyDescent="0.25">
      <c r="A19"/>
      <c r="B19" s="389">
        <v>13</v>
      </c>
      <c r="C19" s="223" t="s">
        <v>561</v>
      </c>
      <c r="D19" s="334" t="s">
        <v>3</v>
      </c>
      <c r="E19" s="839">
        <v>128</v>
      </c>
      <c r="F19"/>
    </row>
    <row r="20" spans="1:6" x14ac:dyDescent="0.25">
      <c r="A20"/>
      <c r="B20" s="389">
        <v>14</v>
      </c>
      <c r="C20" s="223" t="s">
        <v>162</v>
      </c>
      <c r="D20" s="334" t="s">
        <v>3</v>
      </c>
      <c r="E20" s="839">
        <v>781</v>
      </c>
      <c r="F20"/>
    </row>
    <row r="21" spans="1:6" ht="33.75" x14ac:dyDescent="0.25">
      <c r="A21"/>
      <c r="B21" s="389">
        <v>15</v>
      </c>
      <c r="C21" s="223" t="s">
        <v>374</v>
      </c>
      <c r="D21" s="334" t="s">
        <v>3</v>
      </c>
      <c r="E21" s="839">
        <v>5279</v>
      </c>
      <c r="F21"/>
    </row>
    <row r="22" spans="1:6" ht="33.75" x14ac:dyDescent="0.25">
      <c r="A22"/>
      <c r="B22" s="389">
        <v>16</v>
      </c>
      <c r="C22" s="223" t="s">
        <v>767</v>
      </c>
      <c r="D22" s="334" t="s">
        <v>3</v>
      </c>
      <c r="E22" s="839">
        <f>E21-100</f>
        <v>5179</v>
      </c>
      <c r="F22"/>
    </row>
    <row r="23" spans="1:6" ht="22.5" x14ac:dyDescent="0.25">
      <c r="A23"/>
      <c r="B23" s="389">
        <v>17</v>
      </c>
      <c r="C23" s="223" t="s">
        <v>294</v>
      </c>
      <c r="D23" s="334" t="s">
        <v>3</v>
      </c>
      <c r="E23" s="839">
        <v>6921</v>
      </c>
      <c r="F23"/>
    </row>
    <row r="24" spans="1:6" x14ac:dyDescent="0.25">
      <c r="A24"/>
      <c r="B24" s="389">
        <v>18</v>
      </c>
      <c r="C24" s="177" t="s">
        <v>447</v>
      </c>
      <c r="D24" s="335" t="s">
        <v>3</v>
      </c>
      <c r="E24" s="336">
        <v>4888</v>
      </c>
      <c r="F24"/>
    </row>
    <row r="25" spans="1:6" x14ac:dyDescent="0.25">
      <c r="A25"/>
      <c r="B25" s="389">
        <v>19</v>
      </c>
      <c r="C25" s="177" t="s">
        <v>449</v>
      </c>
      <c r="D25" s="335" t="s">
        <v>3</v>
      </c>
      <c r="E25" s="839">
        <v>6437</v>
      </c>
      <c r="F25"/>
    </row>
    <row r="26" spans="1:6" ht="22.5" x14ac:dyDescent="0.25">
      <c r="A26"/>
      <c r="B26" s="389">
        <v>20</v>
      </c>
      <c r="C26" s="177" t="s">
        <v>293</v>
      </c>
      <c r="D26" s="335" t="s">
        <v>3</v>
      </c>
      <c r="E26" s="839">
        <v>800</v>
      </c>
      <c r="F26"/>
    </row>
    <row r="27" spans="1:6" ht="22.5" x14ac:dyDescent="0.25">
      <c r="A27"/>
      <c r="B27" s="389">
        <v>21</v>
      </c>
      <c r="C27" s="177" t="s">
        <v>295</v>
      </c>
      <c r="D27" s="335" t="s">
        <v>3</v>
      </c>
      <c r="E27" s="839">
        <v>1072</v>
      </c>
      <c r="F27"/>
    </row>
    <row r="28" spans="1:6" x14ac:dyDescent="0.25">
      <c r="A28"/>
      <c r="B28" s="389">
        <v>22</v>
      </c>
      <c r="C28" s="177" t="s">
        <v>448</v>
      </c>
      <c r="D28" s="335" t="s">
        <v>3</v>
      </c>
      <c r="E28" s="839">
        <v>745</v>
      </c>
      <c r="F28"/>
    </row>
    <row r="29" spans="1:6" x14ac:dyDescent="0.25">
      <c r="A29"/>
      <c r="B29" s="389">
        <v>23</v>
      </c>
      <c r="C29" s="177" t="s">
        <v>450</v>
      </c>
      <c r="D29" s="335" t="s">
        <v>3</v>
      </c>
      <c r="E29" s="839">
        <v>998</v>
      </c>
      <c r="F29"/>
    </row>
    <row r="30" spans="1:6" x14ac:dyDescent="0.25">
      <c r="A30"/>
      <c r="B30" s="389">
        <v>24</v>
      </c>
      <c r="C30" s="177" t="s">
        <v>370</v>
      </c>
      <c r="D30" s="335" t="s">
        <v>3</v>
      </c>
      <c r="E30" s="839">
        <v>19</v>
      </c>
      <c r="F30"/>
    </row>
    <row r="31" spans="1:6" x14ac:dyDescent="0.25">
      <c r="A31"/>
      <c r="B31" s="389">
        <v>25</v>
      </c>
      <c r="C31" s="223" t="s">
        <v>371</v>
      </c>
      <c r="D31" s="334" t="s">
        <v>3</v>
      </c>
      <c r="E31" s="839">
        <v>32</v>
      </c>
      <c r="F31"/>
    </row>
    <row r="32" spans="1:6" x14ac:dyDescent="0.25">
      <c r="A32"/>
      <c r="B32" s="389">
        <v>26</v>
      </c>
      <c r="C32" s="223" t="s">
        <v>372</v>
      </c>
      <c r="D32" s="334" t="s">
        <v>3</v>
      </c>
      <c r="E32" s="839">
        <v>28</v>
      </c>
      <c r="F32"/>
    </row>
    <row r="33" spans="1:6" ht="15.75" thickBot="1" x14ac:dyDescent="0.3">
      <c r="A33"/>
      <c r="B33" s="391">
        <v>27</v>
      </c>
      <c r="C33" s="392" t="s">
        <v>373</v>
      </c>
      <c r="D33" s="487" t="s">
        <v>3</v>
      </c>
      <c r="E33" s="840">
        <v>47</v>
      </c>
      <c r="F33"/>
    </row>
    <row r="34" spans="1:6" ht="30.75" customHeight="1" x14ac:dyDescent="0.25">
      <c r="A34"/>
      <c r="B34" s="928" t="s">
        <v>431</v>
      </c>
      <c r="C34" s="928"/>
      <c r="D34" s="928"/>
      <c r="E34" s="928"/>
      <c r="F34"/>
    </row>
    <row r="35" spans="1:6" x14ac:dyDescent="0.25">
      <c r="A35"/>
      <c r="B35" s="928" t="s">
        <v>625</v>
      </c>
      <c r="C35" s="928"/>
      <c r="D35" s="928"/>
      <c r="E35" s="928"/>
      <c r="F35"/>
    </row>
    <row r="36" spans="1:6" x14ac:dyDescent="0.25">
      <c r="A36"/>
      <c r="B36"/>
      <c r="C36"/>
      <c r="D36"/>
      <c r="E36" s="326"/>
      <c r="F36"/>
    </row>
  </sheetData>
  <mergeCells count="3">
    <mergeCell ref="B34:E34"/>
    <mergeCell ref="B3:D3"/>
    <mergeCell ref="B35:E35"/>
  </mergeCells>
  <hyperlinks>
    <hyperlink ref="D2" location="СОДЕРЖАНИЕ!A1" display="Назад в СОДЕРЖАНИЕ "/>
  </hyperlinks>
  <pageMargins left="0.23622047244094491" right="0.23622047244094491" top="0.35433070866141736" bottom="0.74803149606299213" header="0.11811023622047245" footer="0.11811023622047245"/>
  <pageSetup paperSize="9" scale="63" orientation="portrait" r:id="rId1"/>
  <headerFooter>
    <oddFooter>Страница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M44"/>
  <sheetViews>
    <sheetView showGridLines="0" zoomScaleNormal="100" zoomScaleSheetLayoutView="115" workbookViewId="0">
      <selection activeCell="D5" sqref="D5"/>
    </sheetView>
  </sheetViews>
  <sheetFormatPr defaultColWidth="8.7109375" defaultRowHeight="15" x14ac:dyDescent="0.25"/>
  <cols>
    <col min="1" max="1" width="2.7109375" style="25" customWidth="1"/>
    <col min="2" max="2" width="6.5703125" style="25" customWidth="1"/>
    <col min="3" max="3" width="53.7109375" style="25" customWidth="1"/>
    <col min="4" max="4" width="7.7109375" style="25" customWidth="1"/>
    <col min="5" max="5" width="5.7109375" style="25" customWidth="1"/>
    <col min="6" max="6" width="6.85546875" style="25" bestFit="1" customWidth="1"/>
    <col min="7" max="12" width="14.85546875" style="88" customWidth="1"/>
    <col min="13" max="13" width="14.5703125" style="25" bestFit="1" customWidth="1"/>
    <col min="14" max="14" width="9.28515625" style="25" customWidth="1"/>
    <col min="15" max="16384" width="8.7109375" style="25"/>
  </cols>
  <sheetData>
    <row r="1" spans="1:13" x14ac:dyDescent="0.25">
      <c r="A1" s="20"/>
      <c r="B1" s="20"/>
      <c r="C1" s="20"/>
      <c r="D1" s="20"/>
      <c r="E1" s="20"/>
      <c r="F1" s="20"/>
      <c r="G1" s="644"/>
      <c r="H1" s="644"/>
      <c r="I1" s="644"/>
      <c r="J1" s="644"/>
      <c r="K1" s="644"/>
      <c r="L1" s="644"/>
      <c r="M1" s="20"/>
    </row>
    <row r="2" spans="1:13" x14ac:dyDescent="0.25">
      <c r="A2" s="20"/>
      <c r="B2" s="480" t="s">
        <v>860</v>
      </c>
      <c r="C2" s="20"/>
      <c r="D2" s="20"/>
      <c r="E2" s="20"/>
      <c r="F2" s="20"/>
      <c r="G2" s="644"/>
      <c r="H2" s="644"/>
      <c r="I2" s="644"/>
      <c r="J2" s="644"/>
      <c r="K2" s="646" t="s">
        <v>205</v>
      </c>
      <c r="L2" s="841"/>
      <c r="M2" s="20"/>
    </row>
    <row r="3" spans="1:13" x14ac:dyDescent="0.25">
      <c r="A3" s="20"/>
      <c r="B3" s="1170" t="s">
        <v>754</v>
      </c>
      <c r="C3" s="1170"/>
      <c r="D3" s="1170"/>
      <c r="E3" s="20"/>
      <c r="F3" s="20"/>
      <c r="G3" s="644"/>
      <c r="H3" s="644"/>
      <c r="I3" s="644"/>
      <c r="J3" s="644"/>
      <c r="K3" s="842"/>
      <c r="L3" s="841"/>
      <c r="M3" s="20"/>
    </row>
    <row r="4" spans="1:13" x14ac:dyDescent="0.25">
      <c r="A4" s="20"/>
      <c r="B4" s="23"/>
      <c r="C4" s="20"/>
      <c r="D4" s="20"/>
      <c r="E4" s="20"/>
      <c r="F4" s="20"/>
      <c r="G4" s="644"/>
      <c r="H4" s="644"/>
      <c r="I4" s="644"/>
      <c r="J4" s="644"/>
      <c r="K4" s="644"/>
      <c r="L4" s="647" t="s">
        <v>257</v>
      </c>
      <c r="M4" s="20"/>
    </row>
    <row r="5" spans="1:13" ht="15.75" thickBot="1" x14ac:dyDescent="0.3">
      <c r="A5" s="20"/>
      <c r="B5" s="20"/>
      <c r="C5" s="20"/>
      <c r="D5" s="20"/>
      <c r="E5" s="20"/>
      <c r="F5" s="20"/>
      <c r="G5" s="644"/>
      <c r="H5" s="644"/>
      <c r="I5" s="644"/>
      <c r="J5" s="644"/>
      <c r="K5" s="644"/>
      <c r="L5" s="644"/>
      <c r="M5" s="20"/>
    </row>
    <row r="6" spans="1:13" x14ac:dyDescent="0.25">
      <c r="A6" s="20"/>
      <c r="B6" s="1279" t="s">
        <v>0</v>
      </c>
      <c r="C6" s="1283" t="s">
        <v>45</v>
      </c>
      <c r="D6" s="1287" t="s">
        <v>26</v>
      </c>
      <c r="E6" s="1291" t="s">
        <v>2</v>
      </c>
      <c r="F6" s="1299" t="s">
        <v>859</v>
      </c>
      <c r="G6" s="1303" t="s">
        <v>632</v>
      </c>
      <c r="H6" s="1303"/>
      <c r="I6" s="1303"/>
      <c r="J6" s="1303"/>
      <c r="K6" s="1303"/>
      <c r="L6" s="1304"/>
      <c r="M6" s="20"/>
    </row>
    <row r="7" spans="1:13" ht="22.5" x14ac:dyDescent="0.25">
      <c r="A7" s="20"/>
      <c r="B7" s="1280"/>
      <c r="C7" s="1284"/>
      <c r="D7" s="1288"/>
      <c r="E7" s="1292"/>
      <c r="F7" s="1300" t="s">
        <v>27</v>
      </c>
      <c r="G7" s="660" t="s">
        <v>600</v>
      </c>
      <c r="H7" s="660" t="s">
        <v>738</v>
      </c>
      <c r="I7" s="661" t="s">
        <v>513</v>
      </c>
      <c r="J7" s="662" t="s">
        <v>514</v>
      </c>
      <c r="K7" s="843" t="s">
        <v>602</v>
      </c>
      <c r="L7" s="844" t="s">
        <v>603</v>
      </c>
      <c r="M7" s="20"/>
    </row>
    <row r="8" spans="1:13" ht="33.75" x14ac:dyDescent="0.25">
      <c r="A8" s="20"/>
      <c r="B8" s="1280"/>
      <c r="C8" s="1284"/>
      <c r="D8" s="1288"/>
      <c r="E8" s="1292"/>
      <c r="F8" s="1300"/>
      <c r="G8" s="845" t="s">
        <v>601</v>
      </c>
      <c r="H8" s="845" t="s">
        <v>739</v>
      </c>
      <c r="I8" s="846"/>
      <c r="J8" s="847"/>
      <c r="K8" s="848"/>
      <c r="L8" s="849"/>
      <c r="M8" s="20"/>
    </row>
    <row r="9" spans="1:13" ht="22.5" x14ac:dyDescent="0.25">
      <c r="A9" s="20"/>
      <c r="B9" s="1281"/>
      <c r="C9" s="1285"/>
      <c r="D9" s="1289"/>
      <c r="E9" s="1293"/>
      <c r="F9" s="1301"/>
      <c r="G9" s="850"/>
      <c r="H9" s="850"/>
      <c r="I9" s="661" t="s">
        <v>771</v>
      </c>
      <c r="J9" s="662" t="s">
        <v>772</v>
      </c>
      <c r="K9" s="851"/>
      <c r="L9" s="852"/>
      <c r="M9" s="20"/>
    </row>
    <row r="10" spans="1:13" ht="15.75" thickBot="1" x14ac:dyDescent="0.3">
      <c r="A10" s="20"/>
      <c r="B10" s="1282"/>
      <c r="C10" s="1286"/>
      <c r="D10" s="1290"/>
      <c r="E10" s="1294"/>
      <c r="F10" s="1302"/>
      <c r="G10" s="853"/>
      <c r="H10" s="853"/>
      <c r="I10" s="853"/>
      <c r="J10" s="853"/>
      <c r="K10" s="854"/>
      <c r="L10" s="855"/>
      <c r="M10" s="20"/>
    </row>
    <row r="11" spans="1:13" x14ac:dyDescent="0.25">
      <c r="A11" s="20"/>
      <c r="B11" s="1295">
        <v>1</v>
      </c>
      <c r="C11" s="1296" t="s">
        <v>48</v>
      </c>
      <c r="D11" s="1295" t="s">
        <v>4</v>
      </c>
      <c r="E11" s="1297" t="s">
        <v>3</v>
      </c>
      <c r="F11" s="346" t="s">
        <v>46</v>
      </c>
      <c r="G11" s="856">
        <v>116</v>
      </c>
      <c r="H11" s="856">
        <f t="shared" ref="H11:H12" si="0">+J11</f>
        <v>116</v>
      </c>
      <c r="I11" s="856">
        <v>116</v>
      </c>
      <c r="J11" s="856">
        <v>116</v>
      </c>
      <c r="K11" s="856" t="s">
        <v>4</v>
      </c>
      <c r="L11" s="857">
        <v>116</v>
      </c>
      <c r="M11" s="20"/>
    </row>
    <row r="12" spans="1:13" x14ac:dyDescent="0.25">
      <c r="A12" s="20"/>
      <c r="B12" s="1295"/>
      <c r="C12" s="1296"/>
      <c r="D12" s="1295"/>
      <c r="E12" s="1297"/>
      <c r="F12" s="346" t="s">
        <v>47</v>
      </c>
      <c r="G12" s="856">
        <v>161</v>
      </c>
      <c r="H12" s="856">
        <f t="shared" si="0"/>
        <v>161</v>
      </c>
      <c r="I12" s="856">
        <v>161</v>
      </c>
      <c r="J12" s="856">
        <v>161</v>
      </c>
      <c r="K12" s="856" t="s">
        <v>4</v>
      </c>
      <c r="L12" s="857">
        <v>161</v>
      </c>
      <c r="M12" s="20"/>
    </row>
    <row r="13" spans="1:13" x14ac:dyDescent="0.25">
      <c r="A13" s="20"/>
      <c r="B13" s="1295">
        <v>2</v>
      </c>
      <c r="C13" s="1296" t="s">
        <v>49</v>
      </c>
      <c r="D13" s="1295" t="s">
        <v>4</v>
      </c>
      <c r="E13" s="1297" t="s">
        <v>3</v>
      </c>
      <c r="F13" s="346" t="s">
        <v>46</v>
      </c>
      <c r="G13" s="856" t="s">
        <v>4</v>
      </c>
      <c r="H13" s="856" t="s">
        <v>4</v>
      </c>
      <c r="I13" s="856" t="s">
        <v>4</v>
      </c>
      <c r="J13" s="856" t="s">
        <v>4</v>
      </c>
      <c r="K13" s="856">
        <v>288</v>
      </c>
      <c r="L13" s="857" t="s">
        <v>4</v>
      </c>
      <c r="M13" s="20"/>
    </row>
    <row r="14" spans="1:13" x14ac:dyDescent="0.25">
      <c r="A14" s="20"/>
      <c r="B14" s="1295"/>
      <c r="C14" s="1296"/>
      <c r="D14" s="1295"/>
      <c r="E14" s="1297"/>
      <c r="F14" s="346" t="s">
        <v>47</v>
      </c>
      <c r="G14" s="856" t="s">
        <v>4</v>
      </c>
      <c r="H14" s="856" t="s">
        <v>4</v>
      </c>
      <c r="I14" s="856" t="s">
        <v>4</v>
      </c>
      <c r="J14" s="856" t="s">
        <v>4</v>
      </c>
      <c r="K14" s="856">
        <v>351</v>
      </c>
      <c r="L14" s="857" t="s">
        <v>4</v>
      </c>
      <c r="M14" s="20"/>
    </row>
    <row r="15" spans="1:13" ht="14.45" customHeight="1" x14ac:dyDescent="0.25">
      <c r="A15" s="20"/>
      <c r="B15" s="1295">
        <v>3</v>
      </c>
      <c r="C15" s="1296" t="s">
        <v>51</v>
      </c>
      <c r="D15" s="1295" t="s">
        <v>4</v>
      </c>
      <c r="E15" s="1297" t="s">
        <v>3</v>
      </c>
      <c r="F15" s="339">
        <v>125</v>
      </c>
      <c r="G15" s="858" t="s">
        <v>4</v>
      </c>
      <c r="H15" s="858" t="s">
        <v>4</v>
      </c>
      <c r="I15" s="942">
        <v>35</v>
      </c>
      <c r="J15" s="942" t="s">
        <v>628</v>
      </c>
      <c r="K15" s="942" t="s">
        <v>628</v>
      </c>
      <c r="L15" s="1305" t="s">
        <v>628</v>
      </c>
      <c r="M15" s="20"/>
    </row>
    <row r="16" spans="1:13" x14ac:dyDescent="0.25">
      <c r="A16" s="20"/>
      <c r="B16" s="1295"/>
      <c r="C16" s="1296"/>
      <c r="D16" s="1295"/>
      <c r="E16" s="1297"/>
      <c r="F16" s="339">
        <v>150</v>
      </c>
      <c r="G16" s="858" t="s">
        <v>4</v>
      </c>
      <c r="H16" s="858" t="s">
        <v>4</v>
      </c>
      <c r="I16" s="942">
        <v>44</v>
      </c>
      <c r="J16" s="942" t="s">
        <v>629</v>
      </c>
      <c r="K16" s="942" t="s">
        <v>629</v>
      </c>
      <c r="L16" s="1305" t="s">
        <v>629</v>
      </c>
      <c r="M16" s="20"/>
    </row>
    <row r="17" spans="1:13" x14ac:dyDescent="0.25">
      <c r="A17" s="20"/>
      <c r="B17" s="1295">
        <v>4</v>
      </c>
      <c r="C17" s="1296" t="s">
        <v>52</v>
      </c>
      <c r="D17" s="1295" t="s">
        <v>4</v>
      </c>
      <c r="E17" s="1297" t="s">
        <v>3</v>
      </c>
      <c r="F17" s="339">
        <v>125</v>
      </c>
      <c r="G17" s="858" t="s">
        <v>4</v>
      </c>
      <c r="H17" s="858" t="s">
        <v>4</v>
      </c>
      <c r="I17" s="942">
        <v>64</v>
      </c>
      <c r="J17" s="942" t="s">
        <v>630</v>
      </c>
      <c r="K17" s="942" t="s">
        <v>630</v>
      </c>
      <c r="L17" s="1305" t="s">
        <v>630</v>
      </c>
      <c r="M17" s="20"/>
    </row>
    <row r="18" spans="1:13" x14ac:dyDescent="0.25">
      <c r="A18" s="20"/>
      <c r="B18" s="1295"/>
      <c r="C18" s="1296"/>
      <c r="D18" s="1295"/>
      <c r="E18" s="1297"/>
      <c r="F18" s="339">
        <v>150</v>
      </c>
      <c r="G18" s="858" t="s">
        <v>4</v>
      </c>
      <c r="H18" s="859" t="s">
        <v>4</v>
      </c>
      <c r="I18" s="942">
        <v>67</v>
      </c>
      <c r="J18" s="942" t="s">
        <v>631</v>
      </c>
      <c r="K18" s="942" t="s">
        <v>631</v>
      </c>
      <c r="L18" s="1305" t="s">
        <v>631</v>
      </c>
      <c r="M18" s="20"/>
    </row>
    <row r="19" spans="1:13" x14ac:dyDescent="0.25">
      <c r="A19" s="20"/>
      <c r="B19" s="1295">
        <v>5</v>
      </c>
      <c r="C19" s="1296" t="s">
        <v>53</v>
      </c>
      <c r="D19" s="1295">
        <v>20</v>
      </c>
      <c r="E19" s="1297" t="s">
        <v>3</v>
      </c>
      <c r="F19" s="339">
        <v>125</v>
      </c>
      <c r="G19" s="674">
        <v>378</v>
      </c>
      <c r="H19" s="674">
        <v>382</v>
      </c>
      <c r="I19" s="674">
        <f t="shared" ref="I19:I20" si="1">ROUND(G19*1.07,0)</f>
        <v>404</v>
      </c>
      <c r="J19" s="674">
        <f t="shared" ref="J19:J20" si="2">ROUND(H19*1.07,0)</f>
        <v>409</v>
      </c>
      <c r="K19" s="856">
        <v>1528</v>
      </c>
      <c r="L19" s="857">
        <v>294</v>
      </c>
      <c r="M19" s="20"/>
    </row>
    <row r="20" spans="1:13" x14ac:dyDescent="0.25">
      <c r="A20" s="20"/>
      <c r="B20" s="1295"/>
      <c r="C20" s="1296"/>
      <c r="D20" s="1295"/>
      <c r="E20" s="1297"/>
      <c r="F20" s="339">
        <v>150</v>
      </c>
      <c r="G20" s="859">
        <v>393</v>
      </c>
      <c r="H20" s="674">
        <v>397</v>
      </c>
      <c r="I20" s="674">
        <f t="shared" si="1"/>
        <v>421</v>
      </c>
      <c r="J20" s="674">
        <f t="shared" si="2"/>
        <v>425</v>
      </c>
      <c r="K20" s="856">
        <v>2053</v>
      </c>
      <c r="L20" s="857">
        <v>299</v>
      </c>
      <c r="M20" s="20"/>
    </row>
    <row r="21" spans="1:13" x14ac:dyDescent="0.25">
      <c r="A21" s="20"/>
      <c r="B21" s="1295">
        <v>6</v>
      </c>
      <c r="C21" s="1296" t="s">
        <v>54</v>
      </c>
      <c r="D21" s="1295" t="s">
        <v>4</v>
      </c>
      <c r="E21" s="1297" t="s">
        <v>3</v>
      </c>
      <c r="F21" s="339">
        <v>125</v>
      </c>
      <c r="G21" s="856" t="s">
        <v>4</v>
      </c>
      <c r="H21" s="856" t="s">
        <v>4</v>
      </c>
      <c r="I21" s="856" t="s">
        <v>4</v>
      </c>
      <c r="J21" s="856" t="s">
        <v>4</v>
      </c>
      <c r="K21" s="856">
        <v>652</v>
      </c>
      <c r="L21" s="857" t="s">
        <v>4</v>
      </c>
      <c r="M21" s="20"/>
    </row>
    <row r="22" spans="1:13" x14ac:dyDescent="0.25">
      <c r="A22" s="20"/>
      <c r="B22" s="1295"/>
      <c r="C22" s="1296"/>
      <c r="D22" s="1295"/>
      <c r="E22" s="1297"/>
      <c r="F22" s="339">
        <v>150</v>
      </c>
      <c r="G22" s="856" t="s">
        <v>4</v>
      </c>
      <c r="H22" s="856" t="s">
        <v>4</v>
      </c>
      <c r="I22" s="856" t="s">
        <v>4</v>
      </c>
      <c r="J22" s="856" t="s">
        <v>4</v>
      </c>
      <c r="K22" s="856">
        <v>652</v>
      </c>
      <c r="L22" s="857" t="s">
        <v>4</v>
      </c>
      <c r="M22" s="20"/>
    </row>
    <row r="23" spans="1:13" x14ac:dyDescent="0.25">
      <c r="A23" s="20"/>
      <c r="B23" s="1295">
        <v>7</v>
      </c>
      <c r="C23" s="1296" t="s">
        <v>55</v>
      </c>
      <c r="D23" s="1295" t="s">
        <v>4</v>
      </c>
      <c r="E23" s="1297" t="s">
        <v>3</v>
      </c>
      <c r="F23" s="339">
        <v>125</v>
      </c>
      <c r="G23" s="858">
        <v>259</v>
      </c>
      <c r="H23" s="858">
        <f>+J23</f>
        <v>259</v>
      </c>
      <c r="I23" s="856">
        <v>259</v>
      </c>
      <c r="J23" s="856">
        <v>259</v>
      </c>
      <c r="K23" s="856" t="s">
        <v>4</v>
      </c>
      <c r="L23" s="857">
        <v>259</v>
      </c>
      <c r="M23" s="20"/>
    </row>
    <row r="24" spans="1:13" x14ac:dyDescent="0.25">
      <c r="A24" s="20"/>
      <c r="B24" s="1295"/>
      <c r="C24" s="1296"/>
      <c r="D24" s="1295"/>
      <c r="E24" s="1297"/>
      <c r="F24" s="339">
        <v>150</v>
      </c>
      <c r="G24" s="858">
        <v>259</v>
      </c>
      <c r="H24" s="858">
        <f>+J24</f>
        <v>259</v>
      </c>
      <c r="I24" s="856">
        <v>259</v>
      </c>
      <c r="J24" s="856">
        <v>259</v>
      </c>
      <c r="K24" s="856" t="s">
        <v>4</v>
      </c>
      <c r="L24" s="857">
        <v>259</v>
      </c>
      <c r="M24" s="20"/>
    </row>
    <row r="25" spans="1:13" x14ac:dyDescent="0.25">
      <c r="A25" s="20"/>
      <c r="B25" s="1295">
        <v>8</v>
      </c>
      <c r="C25" s="1296" t="s">
        <v>56</v>
      </c>
      <c r="D25" s="1295" t="s">
        <v>4</v>
      </c>
      <c r="E25" s="1297" t="s">
        <v>3</v>
      </c>
      <c r="F25" s="346" t="s">
        <v>46</v>
      </c>
      <c r="G25" s="856">
        <v>18</v>
      </c>
      <c r="H25" s="856">
        <f>+J25</f>
        <v>18</v>
      </c>
      <c r="I25" s="856">
        <v>18</v>
      </c>
      <c r="J25" s="856">
        <v>18</v>
      </c>
      <c r="K25" s="856" t="s">
        <v>4</v>
      </c>
      <c r="L25" s="857">
        <v>18</v>
      </c>
      <c r="M25" s="20"/>
    </row>
    <row r="26" spans="1:13" x14ac:dyDescent="0.25">
      <c r="A26" s="20"/>
      <c r="B26" s="1295"/>
      <c r="C26" s="1296"/>
      <c r="D26" s="1295"/>
      <c r="E26" s="1297"/>
      <c r="F26" s="346" t="s">
        <v>47</v>
      </c>
      <c r="G26" s="856">
        <v>18</v>
      </c>
      <c r="H26" s="856">
        <f>+J26</f>
        <v>18</v>
      </c>
      <c r="I26" s="856">
        <v>18</v>
      </c>
      <c r="J26" s="856">
        <v>18</v>
      </c>
      <c r="K26" s="856" t="s">
        <v>4</v>
      </c>
      <c r="L26" s="857">
        <v>18</v>
      </c>
      <c r="M26" s="20"/>
    </row>
    <row r="27" spans="1:13" x14ac:dyDescent="0.25">
      <c r="A27" s="20"/>
      <c r="B27" s="1295">
        <v>9</v>
      </c>
      <c r="C27" s="1296" t="s">
        <v>57</v>
      </c>
      <c r="D27" s="1295" t="s">
        <v>4</v>
      </c>
      <c r="E27" s="1297" t="s">
        <v>3</v>
      </c>
      <c r="F27" s="346" t="s">
        <v>46</v>
      </c>
      <c r="G27" s="860" t="s">
        <v>18</v>
      </c>
      <c r="H27" s="856" t="s">
        <v>4</v>
      </c>
      <c r="I27" s="856" t="s">
        <v>4</v>
      </c>
      <c r="J27" s="856" t="s">
        <v>4</v>
      </c>
      <c r="K27" s="856">
        <v>43</v>
      </c>
      <c r="L27" s="857" t="s">
        <v>4</v>
      </c>
      <c r="M27" s="20"/>
    </row>
    <row r="28" spans="1:13" x14ac:dyDescent="0.25">
      <c r="A28" s="20"/>
      <c r="B28" s="1295"/>
      <c r="C28" s="1296"/>
      <c r="D28" s="1295"/>
      <c r="E28" s="1297"/>
      <c r="F28" s="346" t="s">
        <v>47</v>
      </c>
      <c r="G28" s="860" t="s">
        <v>18</v>
      </c>
      <c r="H28" s="856" t="s">
        <v>4</v>
      </c>
      <c r="I28" s="856" t="s">
        <v>4</v>
      </c>
      <c r="J28" s="856" t="s">
        <v>4</v>
      </c>
      <c r="K28" s="856">
        <v>49</v>
      </c>
      <c r="L28" s="857" t="s">
        <v>4</v>
      </c>
      <c r="M28" s="20"/>
    </row>
    <row r="29" spans="1:13" x14ac:dyDescent="0.25">
      <c r="A29" s="20"/>
      <c r="B29" s="340">
        <v>10</v>
      </c>
      <c r="C29" s="344" t="s">
        <v>58</v>
      </c>
      <c r="D29" s="340" t="s">
        <v>4</v>
      </c>
      <c r="E29" s="338" t="s">
        <v>3</v>
      </c>
      <c r="F29" s="339" t="s">
        <v>13</v>
      </c>
      <c r="G29" s="860" t="s">
        <v>18</v>
      </c>
      <c r="H29" s="856" t="s">
        <v>4</v>
      </c>
      <c r="I29" s="856" t="s">
        <v>4</v>
      </c>
      <c r="J29" s="856" t="s">
        <v>4</v>
      </c>
      <c r="K29" s="856">
        <v>315</v>
      </c>
      <c r="L29" s="857" t="s">
        <v>4</v>
      </c>
      <c r="M29" s="20"/>
    </row>
    <row r="30" spans="1:13" x14ac:dyDescent="0.25">
      <c r="A30" s="20"/>
      <c r="B30" s="340">
        <v>11</v>
      </c>
      <c r="C30" s="344" t="s">
        <v>59</v>
      </c>
      <c r="D30" s="340" t="s">
        <v>4</v>
      </c>
      <c r="E30" s="338" t="s">
        <v>3</v>
      </c>
      <c r="F30" s="339" t="s">
        <v>13</v>
      </c>
      <c r="G30" s="860" t="s">
        <v>18</v>
      </c>
      <c r="H30" s="860">
        <f>+J30</f>
        <v>181</v>
      </c>
      <c r="I30" s="856">
        <v>181</v>
      </c>
      <c r="J30" s="856">
        <v>181</v>
      </c>
      <c r="K30" s="856" t="s">
        <v>4</v>
      </c>
      <c r="L30" s="857">
        <v>181</v>
      </c>
      <c r="M30" s="20"/>
    </row>
    <row r="31" spans="1:13" x14ac:dyDescent="0.25">
      <c r="A31" s="20"/>
      <c r="B31" s="340">
        <v>12</v>
      </c>
      <c r="C31" s="344" t="s">
        <v>60</v>
      </c>
      <c r="D31" s="340" t="s">
        <v>4</v>
      </c>
      <c r="E31" s="338" t="s">
        <v>3</v>
      </c>
      <c r="F31" s="339" t="s">
        <v>13</v>
      </c>
      <c r="G31" s="860" t="s">
        <v>18</v>
      </c>
      <c r="H31" s="856" t="s">
        <v>4</v>
      </c>
      <c r="I31" s="856" t="s">
        <v>4</v>
      </c>
      <c r="J31" s="856" t="s">
        <v>4</v>
      </c>
      <c r="K31" s="856">
        <v>314</v>
      </c>
      <c r="L31" s="857" t="s">
        <v>4</v>
      </c>
      <c r="M31" s="337"/>
    </row>
    <row r="32" spans="1:13" x14ac:dyDescent="0.25">
      <c r="A32" s="20"/>
      <c r="B32" s="340">
        <v>13</v>
      </c>
      <c r="C32" s="344" t="s">
        <v>61</v>
      </c>
      <c r="D32" s="340" t="s">
        <v>4</v>
      </c>
      <c r="E32" s="338" t="s">
        <v>3</v>
      </c>
      <c r="F32" s="339" t="s">
        <v>13</v>
      </c>
      <c r="G32" s="858">
        <v>184</v>
      </c>
      <c r="H32" s="858">
        <f>+J32</f>
        <v>184</v>
      </c>
      <c r="I32" s="856">
        <v>184</v>
      </c>
      <c r="J32" s="856">
        <v>184</v>
      </c>
      <c r="K32" s="856" t="s">
        <v>4</v>
      </c>
      <c r="L32" s="857">
        <v>184</v>
      </c>
      <c r="M32" s="337"/>
    </row>
    <row r="33" spans="1:13" x14ac:dyDescent="0.25">
      <c r="A33" s="20"/>
      <c r="B33" s="340">
        <v>14</v>
      </c>
      <c r="C33" s="344" t="s">
        <v>575</v>
      </c>
      <c r="D33" s="340" t="s">
        <v>4</v>
      </c>
      <c r="E33" s="338" t="s">
        <v>3</v>
      </c>
      <c r="F33" s="339" t="s">
        <v>13</v>
      </c>
      <c r="G33" s="858">
        <v>27</v>
      </c>
      <c r="H33" s="858">
        <f>+J33</f>
        <v>27</v>
      </c>
      <c r="I33" s="856">
        <v>27</v>
      </c>
      <c r="J33" s="856">
        <v>27</v>
      </c>
      <c r="K33" s="856" t="s">
        <v>4</v>
      </c>
      <c r="L33" s="857" t="s">
        <v>4</v>
      </c>
      <c r="M33" s="337"/>
    </row>
    <row r="34" spans="1:13" x14ac:dyDescent="0.25">
      <c r="A34" s="20"/>
      <c r="B34" s="340">
        <v>15</v>
      </c>
      <c r="C34" s="344" t="s">
        <v>62</v>
      </c>
      <c r="D34" s="340" t="s">
        <v>4</v>
      </c>
      <c r="E34" s="338" t="s">
        <v>3</v>
      </c>
      <c r="F34" s="339" t="s">
        <v>13</v>
      </c>
      <c r="G34" s="858" t="s">
        <v>18</v>
      </c>
      <c r="H34" s="856" t="s">
        <v>4</v>
      </c>
      <c r="I34" s="856" t="s">
        <v>4</v>
      </c>
      <c r="J34" s="856" t="s">
        <v>4</v>
      </c>
      <c r="K34" s="856">
        <v>70</v>
      </c>
      <c r="L34" s="857" t="s">
        <v>4</v>
      </c>
      <c r="M34" s="337"/>
    </row>
    <row r="35" spans="1:13" x14ac:dyDescent="0.25">
      <c r="A35" s="20"/>
      <c r="B35" s="340">
        <v>16</v>
      </c>
      <c r="C35" s="344" t="s">
        <v>63</v>
      </c>
      <c r="D35" s="340" t="s">
        <v>4</v>
      </c>
      <c r="E35" s="338" t="s">
        <v>3</v>
      </c>
      <c r="F35" s="339" t="s">
        <v>13</v>
      </c>
      <c r="G35" s="858" t="s">
        <v>18</v>
      </c>
      <c r="H35" s="856" t="s">
        <v>4</v>
      </c>
      <c r="I35" s="856" t="s">
        <v>4</v>
      </c>
      <c r="J35" s="856" t="s">
        <v>4</v>
      </c>
      <c r="K35" s="856" t="s">
        <v>4</v>
      </c>
      <c r="L35" s="857">
        <v>27</v>
      </c>
      <c r="M35" s="337"/>
    </row>
    <row r="36" spans="1:13" x14ac:dyDescent="0.25">
      <c r="A36" s="20"/>
      <c r="B36" s="340">
        <v>17</v>
      </c>
      <c r="C36" s="344" t="s">
        <v>115</v>
      </c>
      <c r="D36" s="340" t="s">
        <v>4</v>
      </c>
      <c r="E36" s="338" t="s">
        <v>3</v>
      </c>
      <c r="F36" s="339" t="s">
        <v>4</v>
      </c>
      <c r="G36" s="858" t="s">
        <v>18</v>
      </c>
      <c r="H36" s="856" t="s">
        <v>4</v>
      </c>
      <c r="I36" s="856" t="s">
        <v>4</v>
      </c>
      <c r="J36" s="856" t="s">
        <v>4</v>
      </c>
      <c r="K36" s="856">
        <v>20</v>
      </c>
      <c r="L36" s="857" t="s">
        <v>4</v>
      </c>
      <c r="M36" s="337"/>
    </row>
    <row r="37" spans="1:13" x14ac:dyDescent="0.25">
      <c r="A37" s="20"/>
      <c r="B37" s="340">
        <v>18</v>
      </c>
      <c r="C37" s="344" t="s">
        <v>64</v>
      </c>
      <c r="D37" s="340"/>
      <c r="E37" s="338" t="s">
        <v>3</v>
      </c>
      <c r="F37" s="339" t="s">
        <v>4</v>
      </c>
      <c r="G37" s="858">
        <v>11</v>
      </c>
      <c r="H37" s="858">
        <f>+J37</f>
        <v>11</v>
      </c>
      <c r="I37" s="856">
        <v>11</v>
      </c>
      <c r="J37" s="856">
        <v>11</v>
      </c>
      <c r="K37" s="856" t="s">
        <v>4</v>
      </c>
      <c r="L37" s="857">
        <v>11</v>
      </c>
      <c r="M37" s="337"/>
    </row>
    <row r="38" spans="1:13" x14ac:dyDescent="0.25">
      <c r="A38" s="20"/>
      <c r="B38" s="340">
        <v>19</v>
      </c>
      <c r="C38" s="344" t="s">
        <v>65</v>
      </c>
      <c r="D38" s="340"/>
      <c r="E38" s="338" t="s">
        <v>3</v>
      </c>
      <c r="F38" s="339" t="s">
        <v>4</v>
      </c>
      <c r="G38" s="858">
        <f>I38</f>
        <v>10</v>
      </c>
      <c r="H38" s="858">
        <f>+J38</f>
        <v>10</v>
      </c>
      <c r="I38" s="856">
        <v>10</v>
      </c>
      <c r="J38" s="856">
        <v>10</v>
      </c>
      <c r="K38" s="856" t="s">
        <v>4</v>
      </c>
      <c r="L38" s="857">
        <v>10</v>
      </c>
      <c r="M38" s="337"/>
    </row>
    <row r="39" spans="1:13" x14ac:dyDescent="0.25">
      <c r="A39" s="20"/>
      <c r="B39" s="340">
        <v>20</v>
      </c>
      <c r="C39" s="344" t="s">
        <v>66</v>
      </c>
      <c r="D39" s="340"/>
      <c r="E39" s="338" t="s">
        <v>3</v>
      </c>
      <c r="F39" s="339" t="s">
        <v>4</v>
      </c>
      <c r="G39" s="858">
        <f>I39</f>
        <v>12</v>
      </c>
      <c r="H39" s="858">
        <f>+J39</f>
        <v>12</v>
      </c>
      <c r="I39" s="856">
        <v>12</v>
      </c>
      <c r="J39" s="856">
        <v>12</v>
      </c>
      <c r="K39" s="856" t="s">
        <v>4</v>
      </c>
      <c r="L39" s="857">
        <v>12</v>
      </c>
      <c r="M39" s="337"/>
    </row>
    <row r="40" spans="1:13" x14ac:dyDescent="0.25">
      <c r="A40" s="20"/>
      <c r="B40" s="340">
        <v>21</v>
      </c>
      <c r="C40" s="344" t="s">
        <v>67</v>
      </c>
      <c r="D40" s="340"/>
      <c r="E40" s="338" t="s">
        <v>3</v>
      </c>
      <c r="F40" s="339" t="s">
        <v>4</v>
      </c>
      <c r="G40" s="856" t="s">
        <v>4</v>
      </c>
      <c r="H40" s="856" t="s">
        <v>4</v>
      </c>
      <c r="I40" s="856" t="s">
        <v>4</v>
      </c>
      <c r="J40" s="856" t="s">
        <v>4</v>
      </c>
      <c r="K40" s="856">
        <v>29</v>
      </c>
      <c r="L40" s="857" t="s">
        <v>4</v>
      </c>
      <c r="M40" s="337"/>
    </row>
    <row r="41" spans="1:13" ht="15.75" thickBot="1" x14ac:dyDescent="0.3">
      <c r="A41" s="20"/>
      <c r="B41" s="341">
        <v>22</v>
      </c>
      <c r="C41" s="345" t="s">
        <v>68</v>
      </c>
      <c r="D41" s="341"/>
      <c r="E41" s="342" t="s">
        <v>3</v>
      </c>
      <c r="F41" s="343" t="s">
        <v>4</v>
      </c>
      <c r="G41" s="861" t="s">
        <v>4</v>
      </c>
      <c r="H41" s="861" t="s">
        <v>4</v>
      </c>
      <c r="I41" s="861" t="s">
        <v>4</v>
      </c>
      <c r="J41" s="861" t="s">
        <v>4</v>
      </c>
      <c r="K41" s="861">
        <v>30</v>
      </c>
      <c r="L41" s="862" t="s">
        <v>4</v>
      </c>
      <c r="M41" s="337"/>
    </row>
    <row r="42" spans="1:13" x14ac:dyDescent="0.25">
      <c r="A42" s="20"/>
      <c r="B42" s="20"/>
      <c r="C42" s="20"/>
      <c r="D42" s="20"/>
      <c r="E42" s="20"/>
      <c r="F42" s="20"/>
      <c r="G42" s="644"/>
      <c r="H42" s="644"/>
      <c r="I42" s="644"/>
      <c r="J42" s="644"/>
      <c r="K42" s="644"/>
      <c r="L42" s="644"/>
      <c r="M42" s="20"/>
    </row>
    <row r="43" spans="1:13" x14ac:dyDescent="0.25">
      <c r="A43" s="20"/>
      <c r="B43" s="1108" t="s">
        <v>509</v>
      </c>
      <c r="C43" s="1108"/>
      <c r="D43" s="1108"/>
      <c r="E43" s="1108"/>
      <c r="F43" s="1108"/>
      <c r="G43" s="1108"/>
      <c r="H43" s="1108"/>
      <c r="I43" s="1108"/>
      <c r="J43" s="1108"/>
      <c r="K43" s="644"/>
      <c r="L43" s="644"/>
      <c r="M43" s="20"/>
    </row>
    <row r="44" spans="1:13" x14ac:dyDescent="0.25">
      <c r="A44" s="20"/>
      <c r="B44" s="1298" t="s">
        <v>606</v>
      </c>
      <c r="C44" s="1298"/>
      <c r="D44" s="1298"/>
      <c r="E44" s="1298"/>
      <c r="F44" s="1298"/>
      <c r="G44" s="1298"/>
      <c r="H44" s="1298"/>
      <c r="I44" s="1298"/>
      <c r="J44" s="863"/>
      <c r="K44" s="644"/>
      <c r="L44" s="644"/>
      <c r="M44" s="20"/>
    </row>
  </sheetData>
  <mergeCells count="49">
    <mergeCell ref="D27:D28"/>
    <mergeCell ref="E23:E24"/>
    <mergeCell ref="B43:J43"/>
    <mergeCell ref="B3:D3"/>
    <mergeCell ref="B44:I44"/>
    <mergeCell ref="F6:F10"/>
    <mergeCell ref="G6:L6"/>
    <mergeCell ref="I15:L15"/>
    <mergeCell ref="I16:L16"/>
    <mergeCell ref="I17:L17"/>
    <mergeCell ref="I18:L18"/>
    <mergeCell ref="B25:B26"/>
    <mergeCell ref="C25:C26"/>
    <mergeCell ref="D25:D26"/>
    <mergeCell ref="E25:E26"/>
    <mergeCell ref="B27:B28"/>
    <mergeCell ref="C27:C28"/>
    <mergeCell ref="E27:E28"/>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B13:B14"/>
    <mergeCell ref="C13:C14"/>
    <mergeCell ref="D13:D14"/>
    <mergeCell ref="E13:E14"/>
    <mergeCell ref="B15:B16"/>
    <mergeCell ref="C15:C16"/>
    <mergeCell ref="D15:D16"/>
    <mergeCell ref="E15:E16"/>
    <mergeCell ref="B6:B10"/>
    <mergeCell ref="C6:C10"/>
    <mergeCell ref="D6:D10"/>
    <mergeCell ref="E6:E10"/>
    <mergeCell ref="B11:B12"/>
    <mergeCell ref="C11:C12"/>
    <mergeCell ref="D11:D12"/>
    <mergeCell ref="E11:E12"/>
  </mergeCells>
  <hyperlinks>
    <hyperlink ref="K2" location="СОДЕРЖАНИЕ!A1" display="Назад в СОДЕРЖАНИЕ "/>
  </hyperlinks>
  <pageMargins left="0.23622047244094491" right="0.23622047244094491" top="0.35433070866141736" bottom="0.74803149606299213" header="0.11811023622047245" footer="0.11811023622047245"/>
  <pageSetup paperSize="9" scale="53" orientation="portrait" r:id="rId1"/>
  <headerFooter>
    <oddFooter>Страница &amp;P</oddFooter>
  </headerFooter>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T64"/>
  <sheetViews>
    <sheetView showGridLines="0" defaultGridColor="0" colorId="22" zoomScaleNormal="100" zoomScaleSheetLayoutView="100" workbookViewId="0">
      <selection activeCell="O27" sqref="O27"/>
    </sheetView>
  </sheetViews>
  <sheetFormatPr defaultColWidth="9.28515625" defaultRowHeight="15" x14ac:dyDescent="0.25"/>
  <cols>
    <col min="1" max="1" width="2" style="25" customWidth="1"/>
    <col min="2" max="2" width="5.28515625" style="25" customWidth="1"/>
    <col min="3" max="3" width="50.85546875" style="287" customWidth="1"/>
    <col min="4" max="4" width="12.7109375" style="37" customWidth="1"/>
    <col min="5" max="5" width="7.7109375" style="45" customWidth="1"/>
    <col min="6" max="6" width="17" style="438" customWidth="1"/>
    <col min="7" max="7" width="15.42578125" style="88" hidden="1" customWidth="1"/>
    <col min="8" max="8" width="15.42578125" style="88" customWidth="1"/>
    <col min="9" max="10" width="14.7109375" style="88" customWidth="1"/>
    <col min="11" max="11" width="18.140625" style="88" customWidth="1"/>
    <col min="12" max="12" width="2.7109375" style="25" customWidth="1"/>
    <col min="13" max="16384" width="9.28515625" style="25"/>
  </cols>
  <sheetData>
    <row r="1" spans="1:12" x14ac:dyDescent="0.25">
      <c r="A1" s="64"/>
      <c r="B1" s="64"/>
      <c r="C1" s="65"/>
      <c r="D1" s="634"/>
      <c r="E1" s="66"/>
      <c r="F1" s="864"/>
      <c r="G1" s="758"/>
      <c r="H1" s="758"/>
      <c r="I1" s="758"/>
      <c r="J1" s="758"/>
      <c r="K1" s="758"/>
      <c r="L1" s="20"/>
    </row>
    <row r="2" spans="1:12" x14ac:dyDescent="0.25">
      <c r="A2" s="64"/>
      <c r="B2" s="471" t="s">
        <v>433</v>
      </c>
      <c r="C2" s="65"/>
      <c r="D2" s="634"/>
      <c r="E2" s="66"/>
      <c r="F2" s="864"/>
      <c r="G2" s="758"/>
      <c r="H2" s="758"/>
      <c r="I2" s="758"/>
      <c r="J2" s="758"/>
      <c r="K2" s="646" t="s">
        <v>205</v>
      </c>
      <c r="L2" s="20"/>
    </row>
    <row r="3" spans="1:12" x14ac:dyDescent="0.25">
      <c r="A3" s="67"/>
      <c r="B3" s="1170" t="s">
        <v>755</v>
      </c>
      <c r="C3" s="1170"/>
      <c r="D3" s="1170"/>
      <c r="E3" s="1170"/>
      <c r="F3" s="865"/>
      <c r="G3" s="758"/>
      <c r="H3" s="758"/>
      <c r="I3" s="758"/>
      <c r="J3" s="758"/>
      <c r="K3" s="644"/>
      <c r="L3" s="20"/>
    </row>
    <row r="4" spans="1:12" ht="15.75" thickBot="1" x14ac:dyDescent="0.3">
      <c r="A4" s="64"/>
      <c r="B4" s="64"/>
      <c r="C4" s="65"/>
      <c r="D4" s="634"/>
      <c r="E4" s="66"/>
      <c r="F4" s="864"/>
      <c r="G4" s="758"/>
      <c r="H4" s="758"/>
      <c r="I4" s="758"/>
      <c r="J4" s="758"/>
      <c r="K4" s="758"/>
      <c r="L4" s="20"/>
    </row>
    <row r="5" spans="1:12" x14ac:dyDescent="0.25">
      <c r="A5" s="64"/>
      <c r="B5" s="1314" t="s">
        <v>0</v>
      </c>
      <c r="C5" s="1317" t="s">
        <v>1</v>
      </c>
      <c r="D5" s="1325" t="s">
        <v>80</v>
      </c>
      <c r="E5" s="1320" t="s">
        <v>2</v>
      </c>
      <c r="F5" s="1328" t="s">
        <v>859</v>
      </c>
      <c r="G5" s="1329"/>
      <c r="H5" s="1329"/>
      <c r="I5" s="1329"/>
      <c r="J5" s="1329"/>
      <c r="K5" s="1330"/>
      <c r="L5" s="20"/>
    </row>
    <row r="6" spans="1:12" x14ac:dyDescent="0.25">
      <c r="A6" s="64"/>
      <c r="B6" s="1315"/>
      <c r="C6" s="1318"/>
      <c r="D6" s="1326"/>
      <c r="E6" s="1321"/>
      <c r="F6" s="1331"/>
      <c r="G6" s="1332"/>
      <c r="H6" s="1332"/>
      <c r="I6" s="1332"/>
      <c r="J6" s="1332"/>
      <c r="K6" s="1333"/>
      <c r="L6" s="20"/>
    </row>
    <row r="7" spans="1:12" ht="33.75" x14ac:dyDescent="0.25">
      <c r="A7" s="64"/>
      <c r="B7" s="1315"/>
      <c r="C7" s="1318"/>
      <c r="D7" s="1326"/>
      <c r="E7" s="1321"/>
      <c r="F7" s="716" t="s">
        <v>524</v>
      </c>
      <c r="G7" s="700"/>
      <c r="H7" s="699" t="s">
        <v>779</v>
      </c>
      <c r="I7" s="699" t="s">
        <v>522</v>
      </c>
      <c r="J7" s="699" t="s">
        <v>783</v>
      </c>
      <c r="K7" s="866" t="s">
        <v>381</v>
      </c>
      <c r="L7" s="20"/>
    </row>
    <row r="8" spans="1:12" x14ac:dyDescent="0.25">
      <c r="A8" s="64"/>
      <c r="B8" s="1315"/>
      <c r="C8" s="1318"/>
      <c r="D8" s="1326"/>
      <c r="E8" s="1321"/>
      <c r="F8" s="716" t="s">
        <v>441</v>
      </c>
      <c r="G8" s="700"/>
      <c r="H8" s="699" t="s">
        <v>441</v>
      </c>
      <c r="I8" s="699" t="s">
        <v>442</v>
      </c>
      <c r="J8" s="699" t="s">
        <v>441</v>
      </c>
      <c r="K8" s="866" t="s">
        <v>799</v>
      </c>
      <c r="L8" s="20"/>
    </row>
    <row r="9" spans="1:12" x14ac:dyDescent="0.25">
      <c r="A9" s="64"/>
      <c r="B9" s="1315"/>
      <c r="C9" s="1318"/>
      <c r="D9" s="1326"/>
      <c r="E9" s="1321"/>
      <c r="F9" s="716" t="s">
        <v>407</v>
      </c>
      <c r="G9" s="700"/>
      <c r="H9" s="699" t="s">
        <v>407</v>
      </c>
      <c r="I9" s="699" t="s">
        <v>441</v>
      </c>
      <c r="J9" s="699" t="s">
        <v>407</v>
      </c>
      <c r="K9" s="866" t="s">
        <v>408</v>
      </c>
      <c r="L9" s="20"/>
    </row>
    <row r="10" spans="1:12" x14ac:dyDescent="0.25">
      <c r="A10" s="64"/>
      <c r="B10" s="1315"/>
      <c r="C10" s="1318"/>
      <c r="D10" s="1326"/>
      <c r="E10" s="1321"/>
      <c r="F10" s="716" t="s">
        <v>443</v>
      </c>
      <c r="G10" s="700"/>
      <c r="H10" s="699" t="s">
        <v>443</v>
      </c>
      <c r="I10" s="699" t="s">
        <v>407</v>
      </c>
      <c r="J10" s="699" t="s">
        <v>443</v>
      </c>
      <c r="K10" s="718" t="s">
        <v>409</v>
      </c>
      <c r="L10" s="20"/>
    </row>
    <row r="11" spans="1:12" x14ac:dyDescent="0.25">
      <c r="A11" s="64"/>
      <c r="B11" s="1315"/>
      <c r="C11" s="1318"/>
      <c r="D11" s="1326"/>
      <c r="E11" s="1321"/>
      <c r="F11" s="716" t="s">
        <v>406</v>
      </c>
      <c r="G11" s="700"/>
      <c r="H11" s="699" t="s">
        <v>405</v>
      </c>
      <c r="I11" s="699" t="s">
        <v>443</v>
      </c>
      <c r="J11" s="699" t="s">
        <v>405</v>
      </c>
      <c r="K11" s="718" t="s">
        <v>410</v>
      </c>
      <c r="L11" s="20"/>
    </row>
    <row r="12" spans="1:12" ht="15.75" thickBot="1" x14ac:dyDescent="0.3">
      <c r="A12" s="64"/>
      <c r="B12" s="1316"/>
      <c r="C12" s="1319"/>
      <c r="D12" s="1327"/>
      <c r="E12" s="1322"/>
      <c r="F12" s="867" t="s">
        <v>405</v>
      </c>
      <c r="G12" s="868"/>
      <c r="H12" s="868"/>
      <c r="I12" s="868" t="s">
        <v>405</v>
      </c>
      <c r="J12" s="868"/>
      <c r="K12" s="869"/>
      <c r="L12" s="20"/>
    </row>
    <row r="13" spans="1:12" x14ac:dyDescent="0.25">
      <c r="A13" s="64"/>
      <c r="B13" s="1323" t="s">
        <v>434</v>
      </c>
      <c r="C13" s="1324"/>
      <c r="D13" s="628"/>
      <c r="E13" s="622"/>
      <c r="F13" s="1334"/>
      <c r="G13" s="1335"/>
      <c r="H13" s="1335"/>
      <c r="I13" s="1335"/>
      <c r="J13" s="1335"/>
      <c r="K13" s="1336"/>
      <c r="L13" s="63"/>
    </row>
    <row r="14" spans="1:12" ht="15" customHeight="1" x14ac:dyDescent="0.25">
      <c r="A14" s="64"/>
      <c r="B14" s="188">
        <v>1</v>
      </c>
      <c r="C14" s="282" t="s">
        <v>391</v>
      </c>
      <c r="D14" s="627"/>
      <c r="E14" s="623" t="s">
        <v>132</v>
      </c>
      <c r="F14" s="1309">
        <v>6399</v>
      </c>
      <c r="G14" s="1310"/>
      <c r="H14" s="1310"/>
      <c r="I14" s="1310"/>
      <c r="J14" s="1310"/>
      <c r="K14" s="1311"/>
      <c r="L14" s="63"/>
    </row>
    <row r="15" spans="1:12" ht="24" customHeight="1" x14ac:dyDescent="0.25">
      <c r="A15" s="64"/>
      <c r="B15" s="188">
        <v>2</v>
      </c>
      <c r="C15" s="282" t="s">
        <v>424</v>
      </c>
      <c r="D15" s="627"/>
      <c r="E15" s="623" t="s">
        <v>3</v>
      </c>
      <c r="F15" s="1309">
        <v>19196</v>
      </c>
      <c r="G15" s="1310"/>
      <c r="H15" s="1310"/>
      <c r="I15" s="1310"/>
      <c r="J15" s="1310"/>
      <c r="K15" s="1311"/>
      <c r="L15" s="63"/>
    </row>
    <row r="16" spans="1:12" ht="24" customHeight="1" x14ac:dyDescent="0.25">
      <c r="A16" s="64"/>
      <c r="B16" s="532">
        <v>3</v>
      </c>
      <c r="C16" s="282" t="s">
        <v>392</v>
      </c>
      <c r="D16" s="627"/>
      <c r="E16" s="623" t="s">
        <v>3</v>
      </c>
      <c r="F16" s="1309">
        <v>19196</v>
      </c>
      <c r="G16" s="1310"/>
      <c r="H16" s="1310"/>
      <c r="I16" s="1310"/>
      <c r="J16" s="1310"/>
      <c r="K16" s="1311"/>
      <c r="L16" s="63"/>
    </row>
    <row r="17" spans="1:20" ht="24" customHeight="1" x14ac:dyDescent="0.25">
      <c r="A17" s="64"/>
      <c r="B17" s="532">
        <v>4</v>
      </c>
      <c r="C17" s="282" t="s">
        <v>423</v>
      </c>
      <c r="D17" s="627"/>
      <c r="E17" s="623" t="s">
        <v>3</v>
      </c>
      <c r="F17" s="1309">
        <v>9598</v>
      </c>
      <c r="G17" s="1310"/>
      <c r="H17" s="1310"/>
      <c r="I17" s="1310"/>
      <c r="J17" s="1310"/>
      <c r="K17" s="1311"/>
      <c r="L17" s="63"/>
    </row>
    <row r="18" spans="1:20" ht="24" customHeight="1" x14ac:dyDescent="0.25">
      <c r="A18" s="64"/>
      <c r="B18" s="532">
        <v>5</v>
      </c>
      <c r="C18" s="282" t="s">
        <v>427</v>
      </c>
      <c r="D18" s="627"/>
      <c r="E18" s="623" t="s">
        <v>3</v>
      </c>
      <c r="F18" s="1309">
        <v>9598</v>
      </c>
      <c r="G18" s="1310"/>
      <c r="H18" s="1310"/>
      <c r="I18" s="1310"/>
      <c r="J18" s="1310"/>
      <c r="K18" s="1311"/>
      <c r="L18" s="63"/>
    </row>
    <row r="19" spans="1:20" ht="15" customHeight="1" x14ac:dyDescent="0.25">
      <c r="A19" s="64"/>
      <c r="B19" s="532">
        <v>6</v>
      </c>
      <c r="C19" s="282" t="s">
        <v>387</v>
      </c>
      <c r="D19" s="627" t="s">
        <v>836</v>
      </c>
      <c r="E19" s="623" t="s">
        <v>369</v>
      </c>
      <c r="F19" s="1309">
        <v>2825</v>
      </c>
      <c r="G19" s="1310"/>
      <c r="H19" s="1310"/>
      <c r="I19" s="1310"/>
      <c r="J19" s="1310"/>
      <c r="K19" s="1311"/>
      <c r="L19" s="63"/>
    </row>
    <row r="20" spans="1:20" ht="15" customHeight="1" x14ac:dyDescent="0.25">
      <c r="A20" s="64"/>
      <c r="B20" s="532">
        <v>7</v>
      </c>
      <c r="C20" s="282" t="s">
        <v>388</v>
      </c>
      <c r="D20" s="627" t="s">
        <v>836</v>
      </c>
      <c r="E20" s="623" t="s">
        <v>369</v>
      </c>
      <c r="F20" s="1309">
        <v>4034</v>
      </c>
      <c r="G20" s="1310"/>
      <c r="H20" s="1310"/>
      <c r="I20" s="1310"/>
      <c r="J20" s="1310"/>
      <c r="K20" s="1311"/>
      <c r="L20" s="63"/>
    </row>
    <row r="21" spans="1:20" ht="15" customHeight="1" x14ac:dyDescent="0.25">
      <c r="A21" s="64"/>
      <c r="B21" s="532">
        <v>8</v>
      </c>
      <c r="C21" s="282" t="s">
        <v>389</v>
      </c>
      <c r="D21" s="627" t="s">
        <v>836</v>
      </c>
      <c r="E21" s="623" t="s">
        <v>369</v>
      </c>
      <c r="F21" s="1309">
        <v>3296</v>
      </c>
      <c r="G21" s="1310"/>
      <c r="H21" s="1310"/>
      <c r="I21" s="1310"/>
      <c r="J21" s="1310"/>
      <c r="K21" s="1311"/>
      <c r="L21" s="63"/>
    </row>
    <row r="22" spans="1:20" ht="15" customHeight="1" x14ac:dyDescent="0.25">
      <c r="A22" s="64"/>
      <c r="B22" s="532">
        <v>9</v>
      </c>
      <c r="C22" s="282" t="s">
        <v>390</v>
      </c>
      <c r="D22" s="627" t="s">
        <v>836</v>
      </c>
      <c r="E22" s="623" t="s">
        <v>369</v>
      </c>
      <c r="F22" s="1309">
        <v>4708</v>
      </c>
      <c r="G22" s="1310"/>
      <c r="H22" s="1310"/>
      <c r="I22" s="1310"/>
      <c r="J22" s="1310"/>
      <c r="K22" s="1311"/>
      <c r="L22" s="63"/>
    </row>
    <row r="23" spans="1:20" s="36" customFormat="1" ht="15" customHeight="1" x14ac:dyDescent="0.25">
      <c r="A23" s="69"/>
      <c r="B23" s="532">
        <v>10</v>
      </c>
      <c r="C23" s="193" t="s">
        <v>837</v>
      </c>
      <c r="D23" s="629"/>
      <c r="E23" s="624" t="s">
        <v>132</v>
      </c>
      <c r="F23" s="1309">
        <v>25145</v>
      </c>
      <c r="G23" s="1310"/>
      <c r="H23" s="1310"/>
      <c r="I23" s="1310"/>
      <c r="J23" s="1310"/>
      <c r="K23" s="1311"/>
      <c r="L23" s="70"/>
    </row>
    <row r="24" spans="1:20" s="36" customFormat="1" ht="15" customHeight="1" x14ac:dyDescent="0.25">
      <c r="A24" s="69"/>
      <c r="B24" s="532">
        <v>11</v>
      </c>
      <c r="C24" s="193" t="s">
        <v>838</v>
      </c>
      <c r="D24" s="629"/>
      <c r="E24" s="624" t="s">
        <v>132</v>
      </c>
      <c r="F24" s="1309">
        <v>37450</v>
      </c>
      <c r="G24" s="1310"/>
      <c r="H24" s="1310"/>
      <c r="I24" s="1310"/>
      <c r="J24" s="1310"/>
      <c r="K24" s="1311"/>
      <c r="L24" s="70"/>
    </row>
    <row r="25" spans="1:20" x14ac:dyDescent="0.25">
      <c r="A25" s="64"/>
      <c r="B25" s="532">
        <v>12</v>
      </c>
      <c r="C25" s="282" t="s">
        <v>839</v>
      </c>
      <c r="D25" s="627">
        <v>3</v>
      </c>
      <c r="E25" s="623" t="s">
        <v>369</v>
      </c>
      <c r="F25" s="870">
        <f>ROUND(G25*0.95,0)</f>
        <v>163</v>
      </c>
      <c r="G25" s="871">
        <f>G26</f>
        <v>172</v>
      </c>
      <c r="H25" s="871">
        <v>178</v>
      </c>
      <c r="I25" s="872">
        <f>I26</f>
        <v>179</v>
      </c>
      <c r="J25" s="872">
        <f>ROUND(+I25*1.26,0)</f>
        <v>226</v>
      </c>
      <c r="K25" s="873">
        <f>K26</f>
        <v>213</v>
      </c>
      <c r="L25" s="63"/>
    </row>
    <row r="26" spans="1:20" x14ac:dyDescent="0.25">
      <c r="A26" s="64"/>
      <c r="B26" s="532">
        <v>13</v>
      </c>
      <c r="C26" s="282" t="s">
        <v>840</v>
      </c>
      <c r="D26" s="627">
        <v>3</v>
      </c>
      <c r="E26" s="623" t="s">
        <v>369</v>
      </c>
      <c r="F26" s="870">
        <f t="shared" ref="F26:F27" si="0">ROUND(G26*0.95,0)</f>
        <v>163</v>
      </c>
      <c r="G26" s="871">
        <v>172</v>
      </c>
      <c r="H26" s="871">
        <v>178</v>
      </c>
      <c r="I26" s="872">
        <v>179</v>
      </c>
      <c r="J26" s="872">
        <f>ROUND(+I26*1.26,0)</f>
        <v>226</v>
      </c>
      <c r="K26" s="873">
        <v>213</v>
      </c>
      <c r="L26" s="63"/>
      <c r="M26" s="46"/>
      <c r="N26" s="46"/>
      <c r="O26" s="46"/>
      <c r="P26" s="46"/>
      <c r="Q26" s="46"/>
      <c r="R26" s="46"/>
      <c r="S26" s="46"/>
      <c r="T26" s="46"/>
    </row>
    <row r="27" spans="1:20" x14ac:dyDescent="0.25">
      <c r="A27" s="64"/>
      <c r="B27" s="532">
        <v>14</v>
      </c>
      <c r="C27" s="282" t="s">
        <v>841</v>
      </c>
      <c r="D27" s="627">
        <v>4</v>
      </c>
      <c r="E27" s="623" t="s">
        <v>369</v>
      </c>
      <c r="F27" s="870">
        <f t="shared" si="0"/>
        <v>293</v>
      </c>
      <c r="G27" s="871">
        <v>308</v>
      </c>
      <c r="H27" s="871">
        <v>318</v>
      </c>
      <c r="I27" s="872">
        <v>320</v>
      </c>
      <c r="J27" s="872">
        <f>ROUND(+I27*1.26,0)</f>
        <v>403</v>
      </c>
      <c r="K27" s="873">
        <v>383</v>
      </c>
      <c r="L27" s="63"/>
      <c r="M27" s="46"/>
      <c r="N27" s="46"/>
      <c r="O27" s="46"/>
      <c r="P27" s="46"/>
      <c r="Q27" s="46"/>
      <c r="R27" s="46"/>
      <c r="S27" s="46"/>
    </row>
    <row r="28" spans="1:20" x14ac:dyDescent="0.25">
      <c r="A28" s="64"/>
      <c r="B28" s="532">
        <v>15</v>
      </c>
      <c r="C28" s="282" t="s">
        <v>842</v>
      </c>
      <c r="D28" s="627">
        <v>4</v>
      </c>
      <c r="E28" s="623" t="s">
        <v>369</v>
      </c>
      <c r="F28" s="870">
        <f t="shared" ref="F28:F29" si="1">ROUND(G28*0.95,0)</f>
        <v>235</v>
      </c>
      <c r="G28" s="871">
        <v>247</v>
      </c>
      <c r="H28" s="871">
        <v>254</v>
      </c>
      <c r="I28" s="872">
        <v>257</v>
      </c>
      <c r="J28" s="872">
        <v>324</v>
      </c>
      <c r="K28" s="873">
        <v>308</v>
      </c>
      <c r="L28" s="63"/>
      <c r="M28" s="46"/>
      <c r="N28" s="46"/>
      <c r="O28" s="46"/>
      <c r="P28" s="46"/>
      <c r="Q28" s="46"/>
      <c r="R28" s="46"/>
      <c r="S28" s="46"/>
      <c r="T28" s="46"/>
    </row>
    <row r="29" spans="1:20" x14ac:dyDescent="0.25">
      <c r="A29" s="64"/>
      <c r="B29" s="532">
        <v>16</v>
      </c>
      <c r="C29" s="282" t="s">
        <v>843</v>
      </c>
      <c r="D29" s="627">
        <v>4</v>
      </c>
      <c r="E29" s="623" t="s">
        <v>369</v>
      </c>
      <c r="F29" s="870">
        <f t="shared" si="1"/>
        <v>259</v>
      </c>
      <c r="G29" s="871">
        <v>273</v>
      </c>
      <c r="H29" s="871">
        <v>282</v>
      </c>
      <c r="I29" s="872">
        <v>286</v>
      </c>
      <c r="J29" s="872">
        <v>360</v>
      </c>
      <c r="K29" s="873">
        <v>340</v>
      </c>
      <c r="L29" s="63"/>
      <c r="M29" s="46"/>
      <c r="N29" s="46"/>
      <c r="O29" s="46"/>
      <c r="P29" s="46"/>
      <c r="Q29" s="46"/>
      <c r="R29" s="46"/>
      <c r="S29" s="46"/>
    </row>
    <row r="30" spans="1:20" ht="24" customHeight="1" x14ac:dyDescent="0.25">
      <c r="A30" s="64"/>
      <c r="B30" s="532">
        <v>17</v>
      </c>
      <c r="C30" s="282" t="s">
        <v>385</v>
      </c>
      <c r="D30" s="627"/>
      <c r="E30" s="623" t="s">
        <v>3</v>
      </c>
      <c r="F30" s="1309">
        <v>54</v>
      </c>
      <c r="G30" s="1310"/>
      <c r="H30" s="1310"/>
      <c r="I30" s="1310"/>
      <c r="J30" s="1310"/>
      <c r="K30" s="1311"/>
      <c r="L30" s="63"/>
      <c r="M30" s="46"/>
      <c r="N30" s="46"/>
      <c r="O30" s="46"/>
      <c r="P30" s="46"/>
      <c r="Q30" s="46"/>
      <c r="R30" s="46"/>
      <c r="S30" s="46"/>
    </row>
    <row r="31" spans="1:20" ht="15" customHeight="1" x14ac:dyDescent="0.25">
      <c r="A31" s="64"/>
      <c r="B31" s="532">
        <v>18</v>
      </c>
      <c r="C31" s="282" t="s">
        <v>384</v>
      </c>
      <c r="D31" s="627"/>
      <c r="E31" s="623" t="s">
        <v>3</v>
      </c>
      <c r="F31" s="1309">
        <v>43</v>
      </c>
      <c r="G31" s="1310"/>
      <c r="H31" s="1310"/>
      <c r="I31" s="1310"/>
      <c r="J31" s="1310"/>
      <c r="K31" s="1311"/>
      <c r="L31" s="63"/>
    </row>
    <row r="32" spans="1:20" ht="15" customHeight="1" x14ac:dyDescent="0.25">
      <c r="A32" s="64"/>
      <c r="B32" s="532">
        <v>19</v>
      </c>
      <c r="C32" s="282" t="s">
        <v>302</v>
      </c>
      <c r="D32" s="627"/>
      <c r="E32" s="623" t="s">
        <v>3</v>
      </c>
      <c r="F32" s="1309">
        <v>5</v>
      </c>
      <c r="G32" s="1310"/>
      <c r="H32" s="1310"/>
      <c r="I32" s="1310"/>
      <c r="J32" s="1310"/>
      <c r="K32" s="1311"/>
      <c r="L32" s="63"/>
    </row>
    <row r="33" spans="1:12" ht="15" customHeight="1" x14ac:dyDescent="0.25">
      <c r="A33" s="64"/>
      <c r="B33" s="532">
        <v>20</v>
      </c>
      <c r="C33" s="282" t="s">
        <v>303</v>
      </c>
      <c r="D33" s="627"/>
      <c r="E33" s="623" t="s">
        <v>3</v>
      </c>
      <c r="F33" s="1309">
        <v>5</v>
      </c>
      <c r="G33" s="1310"/>
      <c r="H33" s="1310"/>
      <c r="I33" s="1310"/>
      <c r="J33" s="1310"/>
      <c r="K33" s="1311"/>
      <c r="L33" s="63"/>
    </row>
    <row r="34" spans="1:12" ht="15" customHeight="1" x14ac:dyDescent="0.25">
      <c r="A34" s="64"/>
      <c r="B34" s="532">
        <v>21</v>
      </c>
      <c r="C34" s="282" t="s">
        <v>386</v>
      </c>
      <c r="D34" s="627"/>
      <c r="E34" s="623" t="s">
        <v>3</v>
      </c>
      <c r="F34" s="1309">
        <v>48</v>
      </c>
      <c r="G34" s="1310"/>
      <c r="H34" s="1310"/>
      <c r="I34" s="1310"/>
      <c r="J34" s="1310"/>
      <c r="K34" s="1311"/>
      <c r="L34" s="63"/>
    </row>
    <row r="35" spans="1:12" ht="15" customHeight="1" x14ac:dyDescent="0.25">
      <c r="A35" s="64"/>
      <c r="B35" s="532">
        <v>22</v>
      </c>
      <c r="C35" s="282" t="s">
        <v>304</v>
      </c>
      <c r="D35" s="627"/>
      <c r="E35" s="623" t="s">
        <v>3</v>
      </c>
      <c r="F35" s="1309">
        <v>25</v>
      </c>
      <c r="G35" s="1310"/>
      <c r="H35" s="1310"/>
      <c r="I35" s="1310"/>
      <c r="J35" s="1310"/>
      <c r="K35" s="1311"/>
      <c r="L35" s="63"/>
    </row>
    <row r="36" spans="1:12" ht="15" customHeight="1" x14ac:dyDescent="0.25">
      <c r="A36" s="64"/>
      <c r="B36" s="532">
        <v>23</v>
      </c>
      <c r="C36" s="282" t="s">
        <v>425</v>
      </c>
      <c r="D36" s="627"/>
      <c r="E36" s="623" t="s">
        <v>3</v>
      </c>
      <c r="F36" s="1309">
        <v>1</v>
      </c>
      <c r="G36" s="1310"/>
      <c r="H36" s="1310"/>
      <c r="I36" s="1310"/>
      <c r="J36" s="1310"/>
      <c r="K36" s="1311"/>
      <c r="L36" s="63"/>
    </row>
    <row r="37" spans="1:12" ht="15" customHeight="1" x14ac:dyDescent="0.25">
      <c r="A37" s="64"/>
      <c r="B37" s="532">
        <v>24</v>
      </c>
      <c r="C37" s="282" t="s">
        <v>571</v>
      </c>
      <c r="D37" s="627"/>
      <c r="E37" s="623" t="s">
        <v>3</v>
      </c>
      <c r="F37" s="1309">
        <v>2</v>
      </c>
      <c r="G37" s="1310"/>
      <c r="H37" s="1310"/>
      <c r="I37" s="1310"/>
      <c r="J37" s="1310"/>
      <c r="K37" s="1311"/>
      <c r="L37" s="63"/>
    </row>
    <row r="38" spans="1:12" ht="15" customHeight="1" x14ac:dyDescent="0.25">
      <c r="A38" s="64"/>
      <c r="B38" s="532">
        <v>25</v>
      </c>
      <c r="C38" s="282" t="s">
        <v>426</v>
      </c>
      <c r="D38" s="627"/>
      <c r="E38" s="623" t="s">
        <v>3</v>
      </c>
      <c r="F38" s="1309">
        <v>12</v>
      </c>
      <c r="G38" s="1310"/>
      <c r="H38" s="1310"/>
      <c r="I38" s="1310"/>
      <c r="J38" s="1310"/>
      <c r="K38" s="1311"/>
      <c r="L38" s="63"/>
    </row>
    <row r="39" spans="1:12" ht="15" customHeight="1" x14ac:dyDescent="0.25">
      <c r="A39" s="64"/>
      <c r="B39" s="532">
        <v>26</v>
      </c>
      <c r="C39" s="282" t="s">
        <v>382</v>
      </c>
      <c r="D39" s="627"/>
      <c r="E39" s="623" t="s">
        <v>3</v>
      </c>
      <c r="F39" s="1309">
        <v>75</v>
      </c>
      <c r="G39" s="1310"/>
      <c r="H39" s="1310"/>
      <c r="I39" s="1310"/>
      <c r="J39" s="1310"/>
      <c r="K39" s="1311"/>
      <c r="L39" s="63"/>
    </row>
    <row r="40" spans="1:12" ht="15" customHeight="1" x14ac:dyDescent="0.25">
      <c r="A40" s="64"/>
      <c r="B40" s="532">
        <v>27</v>
      </c>
      <c r="C40" s="282" t="s">
        <v>383</v>
      </c>
      <c r="D40" s="627"/>
      <c r="E40" s="623" t="s">
        <v>3</v>
      </c>
      <c r="F40" s="1309">
        <v>102</v>
      </c>
      <c r="G40" s="1310"/>
      <c r="H40" s="1310"/>
      <c r="I40" s="1310"/>
      <c r="J40" s="1310"/>
      <c r="K40" s="1311"/>
      <c r="L40" s="63"/>
    </row>
    <row r="41" spans="1:12" x14ac:dyDescent="0.25">
      <c r="A41" s="64"/>
      <c r="B41" s="1307" t="s">
        <v>435</v>
      </c>
      <c r="C41" s="1308"/>
      <c r="D41" s="630"/>
      <c r="E41" s="625"/>
      <c r="F41" s="1337"/>
      <c r="G41" s="1338"/>
      <c r="H41" s="1338"/>
      <c r="I41" s="1338"/>
      <c r="J41" s="1338"/>
      <c r="K41" s="1339"/>
      <c r="L41" s="63"/>
    </row>
    <row r="42" spans="1:12" x14ac:dyDescent="0.25">
      <c r="A42" s="64"/>
      <c r="B42" s="225">
        <v>1</v>
      </c>
      <c r="C42" s="227" t="s">
        <v>436</v>
      </c>
      <c r="D42" s="631">
        <v>3</v>
      </c>
      <c r="E42" s="623" t="s">
        <v>369</v>
      </c>
      <c r="F42" s="870">
        <f t="shared" ref="F42:F55" si="2">ROUND(G42*0.95,0)</f>
        <v>320</v>
      </c>
      <c r="G42" s="871">
        <v>337</v>
      </c>
      <c r="H42" s="871">
        <v>337</v>
      </c>
      <c r="I42" s="872">
        <v>348</v>
      </c>
      <c r="J42" s="872">
        <f t="shared" ref="J42:J55" si="3">ROUND(+I42*1.26,0)</f>
        <v>438</v>
      </c>
      <c r="K42" s="873">
        <v>525</v>
      </c>
      <c r="L42" s="63"/>
    </row>
    <row r="43" spans="1:12" x14ac:dyDescent="0.25">
      <c r="A43" s="64"/>
      <c r="B43" s="225">
        <v>2</v>
      </c>
      <c r="C43" s="227" t="s">
        <v>437</v>
      </c>
      <c r="D43" s="631">
        <v>3</v>
      </c>
      <c r="E43" s="623" t="s">
        <v>369</v>
      </c>
      <c r="F43" s="870">
        <f t="shared" si="2"/>
        <v>379</v>
      </c>
      <c r="G43" s="871">
        <v>399</v>
      </c>
      <c r="H43" s="871">
        <v>399</v>
      </c>
      <c r="I43" s="872">
        <v>411</v>
      </c>
      <c r="J43" s="872">
        <f t="shared" si="3"/>
        <v>518</v>
      </c>
      <c r="K43" s="873">
        <v>622</v>
      </c>
      <c r="L43" s="63"/>
    </row>
    <row r="44" spans="1:12" x14ac:dyDescent="0.25">
      <c r="A44" s="64"/>
      <c r="B44" s="225">
        <v>3</v>
      </c>
      <c r="C44" s="227" t="s">
        <v>438</v>
      </c>
      <c r="D44" s="631">
        <v>3</v>
      </c>
      <c r="E44" s="623" t="s">
        <v>369</v>
      </c>
      <c r="F44" s="870">
        <f t="shared" si="2"/>
        <v>360</v>
      </c>
      <c r="G44" s="871">
        <v>379</v>
      </c>
      <c r="H44" s="871">
        <v>379</v>
      </c>
      <c r="I44" s="872">
        <v>391</v>
      </c>
      <c r="J44" s="872">
        <f>ROUND(+I44*1.26,0)</f>
        <v>493</v>
      </c>
      <c r="K44" s="873">
        <v>565</v>
      </c>
      <c r="L44" s="63"/>
    </row>
    <row r="45" spans="1:12" x14ac:dyDescent="0.25">
      <c r="A45" s="64"/>
      <c r="B45" s="225">
        <v>4</v>
      </c>
      <c r="C45" s="227" t="s">
        <v>439</v>
      </c>
      <c r="D45" s="631">
        <v>3</v>
      </c>
      <c r="E45" s="623" t="s">
        <v>369</v>
      </c>
      <c r="F45" s="870">
        <f t="shared" si="2"/>
        <v>402</v>
      </c>
      <c r="G45" s="871">
        <f t="shared" ref="G45:G55" si="4">H45</f>
        <v>423</v>
      </c>
      <c r="H45" s="871">
        <v>423</v>
      </c>
      <c r="I45" s="872">
        <v>434</v>
      </c>
      <c r="J45" s="872">
        <f t="shared" si="3"/>
        <v>547</v>
      </c>
      <c r="K45" s="873">
        <v>658</v>
      </c>
      <c r="L45" s="63"/>
    </row>
    <row r="46" spans="1:12" x14ac:dyDescent="0.25">
      <c r="A46" s="64"/>
      <c r="B46" s="225">
        <v>5</v>
      </c>
      <c r="C46" s="227" t="s">
        <v>844</v>
      </c>
      <c r="D46" s="631">
        <v>4</v>
      </c>
      <c r="E46" s="623" t="s">
        <v>369</v>
      </c>
      <c r="F46" s="870">
        <f t="shared" si="2"/>
        <v>249</v>
      </c>
      <c r="G46" s="871">
        <f t="shared" si="4"/>
        <v>262</v>
      </c>
      <c r="H46" s="871">
        <v>262</v>
      </c>
      <c r="I46" s="872">
        <v>269</v>
      </c>
      <c r="J46" s="872">
        <f t="shared" si="3"/>
        <v>339</v>
      </c>
      <c r="K46" s="873">
        <v>340</v>
      </c>
      <c r="L46" s="63"/>
    </row>
    <row r="47" spans="1:12" x14ac:dyDescent="0.25">
      <c r="A47" s="64"/>
      <c r="B47" s="225">
        <v>6</v>
      </c>
      <c r="C47" s="227" t="s">
        <v>845</v>
      </c>
      <c r="D47" s="631">
        <v>4</v>
      </c>
      <c r="E47" s="623" t="s">
        <v>369</v>
      </c>
      <c r="F47" s="870">
        <f t="shared" si="2"/>
        <v>278</v>
      </c>
      <c r="G47" s="871">
        <f t="shared" si="4"/>
        <v>293</v>
      </c>
      <c r="H47" s="871">
        <v>293</v>
      </c>
      <c r="I47" s="872">
        <v>303</v>
      </c>
      <c r="J47" s="872">
        <f t="shared" si="3"/>
        <v>382</v>
      </c>
      <c r="K47" s="873">
        <v>383</v>
      </c>
      <c r="L47" s="63"/>
    </row>
    <row r="48" spans="1:12" x14ac:dyDescent="0.25">
      <c r="A48" s="64"/>
      <c r="B48" s="225">
        <v>7</v>
      </c>
      <c r="C48" s="227" t="s">
        <v>846</v>
      </c>
      <c r="D48" s="631">
        <v>4</v>
      </c>
      <c r="E48" s="623" t="s">
        <v>369</v>
      </c>
      <c r="F48" s="870">
        <f t="shared" si="2"/>
        <v>263</v>
      </c>
      <c r="G48" s="871">
        <f t="shared" si="4"/>
        <v>277</v>
      </c>
      <c r="H48" s="871">
        <v>277</v>
      </c>
      <c r="I48" s="872">
        <v>287</v>
      </c>
      <c r="J48" s="872">
        <f t="shared" si="3"/>
        <v>362</v>
      </c>
      <c r="K48" s="873">
        <v>362</v>
      </c>
      <c r="L48" s="63"/>
    </row>
    <row r="49" spans="1:12" x14ac:dyDescent="0.25">
      <c r="A49" s="64"/>
      <c r="B49" s="225">
        <v>8</v>
      </c>
      <c r="C49" s="227" t="s">
        <v>847</v>
      </c>
      <c r="D49" s="631">
        <v>4</v>
      </c>
      <c r="E49" s="623" t="s">
        <v>369</v>
      </c>
      <c r="F49" s="870">
        <f t="shared" si="2"/>
        <v>263</v>
      </c>
      <c r="G49" s="871">
        <f t="shared" si="4"/>
        <v>277</v>
      </c>
      <c r="H49" s="871">
        <v>277</v>
      </c>
      <c r="I49" s="872">
        <v>287</v>
      </c>
      <c r="J49" s="872">
        <f t="shared" si="3"/>
        <v>362</v>
      </c>
      <c r="K49" s="873">
        <f>K48</f>
        <v>362</v>
      </c>
      <c r="L49" s="63"/>
    </row>
    <row r="50" spans="1:12" x14ac:dyDescent="0.25">
      <c r="A50" s="64"/>
      <c r="B50" s="225">
        <v>9</v>
      </c>
      <c r="C50" s="227" t="s">
        <v>563</v>
      </c>
      <c r="D50" s="631">
        <v>4</v>
      </c>
      <c r="E50" s="623" t="s">
        <v>369</v>
      </c>
      <c r="F50" s="870">
        <f t="shared" si="2"/>
        <v>186</v>
      </c>
      <c r="G50" s="871">
        <f t="shared" si="4"/>
        <v>196</v>
      </c>
      <c r="H50" s="871">
        <v>196</v>
      </c>
      <c r="I50" s="872">
        <v>202</v>
      </c>
      <c r="J50" s="872">
        <f t="shared" si="3"/>
        <v>255</v>
      </c>
      <c r="K50" s="873">
        <v>256</v>
      </c>
      <c r="L50" s="63"/>
    </row>
    <row r="51" spans="1:12" x14ac:dyDescent="0.25">
      <c r="A51" s="64"/>
      <c r="B51" s="225">
        <v>10</v>
      </c>
      <c r="C51" s="227" t="s">
        <v>440</v>
      </c>
      <c r="D51" s="631">
        <v>4</v>
      </c>
      <c r="E51" s="623" t="s">
        <v>369</v>
      </c>
      <c r="F51" s="870">
        <f t="shared" si="2"/>
        <v>398</v>
      </c>
      <c r="G51" s="871">
        <f t="shared" si="4"/>
        <v>419</v>
      </c>
      <c r="H51" s="871">
        <v>419</v>
      </c>
      <c r="I51" s="872">
        <v>432</v>
      </c>
      <c r="J51" s="872">
        <f t="shared" si="3"/>
        <v>544</v>
      </c>
      <c r="K51" s="873">
        <v>547</v>
      </c>
      <c r="L51" s="63"/>
    </row>
    <row r="52" spans="1:12" x14ac:dyDescent="0.25">
      <c r="A52" s="64"/>
      <c r="B52" s="225">
        <v>11</v>
      </c>
      <c r="C52" s="227" t="s">
        <v>564</v>
      </c>
      <c r="D52" s="631">
        <v>4</v>
      </c>
      <c r="E52" s="623" t="s">
        <v>369</v>
      </c>
      <c r="F52" s="870">
        <f t="shared" si="2"/>
        <v>156</v>
      </c>
      <c r="G52" s="871">
        <f t="shared" si="4"/>
        <v>164</v>
      </c>
      <c r="H52" s="871">
        <v>164</v>
      </c>
      <c r="I52" s="872">
        <v>169</v>
      </c>
      <c r="J52" s="872">
        <f t="shared" si="3"/>
        <v>213</v>
      </c>
      <c r="K52" s="873">
        <v>213</v>
      </c>
      <c r="L52" s="63"/>
    </row>
    <row r="53" spans="1:12" x14ac:dyDescent="0.25">
      <c r="A53" s="64"/>
      <c r="B53" s="225">
        <v>12</v>
      </c>
      <c r="C53" s="227" t="s">
        <v>565</v>
      </c>
      <c r="D53" s="631">
        <v>4</v>
      </c>
      <c r="E53" s="623" t="s">
        <v>369</v>
      </c>
      <c r="F53" s="870">
        <f t="shared" si="2"/>
        <v>186</v>
      </c>
      <c r="G53" s="871">
        <f t="shared" si="4"/>
        <v>196</v>
      </c>
      <c r="H53" s="871">
        <v>196</v>
      </c>
      <c r="I53" s="872">
        <v>202</v>
      </c>
      <c r="J53" s="872">
        <f t="shared" si="3"/>
        <v>255</v>
      </c>
      <c r="K53" s="873">
        <f>K50</f>
        <v>256</v>
      </c>
      <c r="L53" s="63"/>
    </row>
    <row r="54" spans="1:12" x14ac:dyDescent="0.25">
      <c r="A54" s="64"/>
      <c r="B54" s="225">
        <v>13</v>
      </c>
      <c r="C54" s="227" t="s">
        <v>566</v>
      </c>
      <c r="D54" s="631">
        <v>4</v>
      </c>
      <c r="E54" s="623" t="s">
        <v>369</v>
      </c>
      <c r="F54" s="870">
        <f t="shared" si="2"/>
        <v>238</v>
      </c>
      <c r="G54" s="871">
        <f t="shared" si="4"/>
        <v>251</v>
      </c>
      <c r="H54" s="871">
        <v>251</v>
      </c>
      <c r="I54" s="872">
        <v>259</v>
      </c>
      <c r="J54" s="872">
        <f t="shared" si="3"/>
        <v>326</v>
      </c>
      <c r="K54" s="873">
        <v>327</v>
      </c>
      <c r="L54" s="63"/>
    </row>
    <row r="55" spans="1:12" ht="15.75" thickBot="1" x14ac:dyDescent="0.3">
      <c r="A55" s="64"/>
      <c r="B55" s="226">
        <v>14</v>
      </c>
      <c r="C55" s="228" t="s">
        <v>567</v>
      </c>
      <c r="D55" s="632">
        <v>4</v>
      </c>
      <c r="E55" s="626" t="s">
        <v>369</v>
      </c>
      <c r="F55" s="874">
        <f t="shared" si="2"/>
        <v>301</v>
      </c>
      <c r="G55" s="875">
        <f t="shared" si="4"/>
        <v>317</v>
      </c>
      <c r="H55" s="875">
        <v>317</v>
      </c>
      <c r="I55" s="876">
        <v>326</v>
      </c>
      <c r="J55" s="876">
        <f t="shared" si="3"/>
        <v>411</v>
      </c>
      <c r="K55" s="877">
        <v>413</v>
      </c>
      <c r="L55" s="63"/>
    </row>
    <row r="56" spans="1:12" x14ac:dyDescent="0.25">
      <c r="A56" s="64"/>
      <c r="B56" s="68"/>
      <c r="C56" s="279"/>
      <c r="D56" s="633"/>
      <c r="E56" s="68"/>
      <c r="F56" s="774"/>
      <c r="G56" s="774"/>
      <c r="H56" s="774"/>
      <c r="I56" s="774"/>
      <c r="J56" s="774"/>
      <c r="K56" s="774"/>
      <c r="L56" s="63"/>
    </row>
    <row r="57" spans="1:12" x14ac:dyDescent="0.25">
      <c r="A57" s="64"/>
      <c r="B57" s="1306" t="s">
        <v>305</v>
      </c>
      <c r="C57" s="1306"/>
      <c r="D57" s="1306"/>
      <c r="E57" s="1306"/>
      <c r="F57" s="1306"/>
      <c r="G57" s="1306"/>
      <c r="H57" s="1306"/>
      <c r="I57" s="1306"/>
      <c r="J57" s="1306"/>
      <c r="K57" s="1306"/>
      <c r="L57" s="63"/>
    </row>
    <row r="58" spans="1:12" ht="41.25" customHeight="1" x14ac:dyDescent="0.25">
      <c r="A58" s="20"/>
      <c r="B58" s="1313" t="s">
        <v>735</v>
      </c>
      <c r="C58" s="1313"/>
      <c r="D58" s="1313"/>
      <c r="E58" s="1313"/>
      <c r="F58" s="1313"/>
      <c r="G58" s="1313"/>
      <c r="H58" s="1313"/>
      <c r="I58" s="1313"/>
      <c r="J58" s="1313"/>
      <c r="K58" s="1313"/>
      <c r="L58" s="20"/>
    </row>
    <row r="59" spans="1:12" ht="39.75" customHeight="1" x14ac:dyDescent="0.25">
      <c r="A59" s="20"/>
      <c r="B59" s="1313" t="s">
        <v>736</v>
      </c>
      <c r="C59" s="1313"/>
      <c r="D59" s="1313"/>
      <c r="E59" s="1313"/>
      <c r="F59" s="1313"/>
      <c r="G59" s="1313"/>
      <c r="H59" s="1313"/>
      <c r="I59" s="1313"/>
      <c r="J59" s="1313"/>
      <c r="K59" s="1313"/>
      <c r="L59" s="20"/>
    </row>
    <row r="60" spans="1:12" ht="27.75" customHeight="1" x14ac:dyDescent="0.25">
      <c r="A60" s="20"/>
      <c r="B60" s="1312" t="s">
        <v>848</v>
      </c>
      <c r="C60" s="1312"/>
      <c r="D60" s="1312"/>
      <c r="E60" s="1312"/>
      <c r="F60" s="1312"/>
      <c r="G60" s="1312"/>
      <c r="H60" s="1312"/>
      <c r="I60" s="1312"/>
      <c r="J60" s="1312"/>
      <c r="K60" s="1312"/>
      <c r="L60" s="20"/>
    </row>
    <row r="61" spans="1:12" x14ac:dyDescent="0.25">
      <c r="A61" s="20"/>
      <c r="B61" s="1312" t="s">
        <v>849</v>
      </c>
      <c r="C61" s="1312"/>
      <c r="D61" s="1312"/>
      <c r="E61" s="1312"/>
      <c r="F61" s="1312"/>
      <c r="G61" s="1312"/>
      <c r="H61" s="1312"/>
      <c r="I61" s="1312"/>
      <c r="J61" s="1312"/>
      <c r="K61" s="1312"/>
      <c r="L61" s="20"/>
    </row>
    <row r="62" spans="1:12" ht="29.25" customHeight="1" x14ac:dyDescent="0.25">
      <c r="A62" s="20"/>
      <c r="B62" s="1312" t="s">
        <v>850</v>
      </c>
      <c r="C62" s="1312"/>
      <c r="D62" s="1312"/>
      <c r="E62" s="1312"/>
      <c r="F62" s="1312"/>
      <c r="G62" s="1312"/>
      <c r="H62" s="1312"/>
      <c r="I62" s="1312"/>
      <c r="J62" s="1312"/>
      <c r="K62" s="1312"/>
      <c r="L62" s="20"/>
    </row>
    <row r="63" spans="1:12" ht="14.25" customHeight="1" x14ac:dyDescent="0.25">
      <c r="A63" s="20"/>
      <c r="B63" s="1312" t="s">
        <v>851</v>
      </c>
      <c r="C63" s="1312"/>
      <c r="D63" s="1312"/>
      <c r="E63" s="1312"/>
      <c r="F63" s="1312"/>
      <c r="G63" s="1312"/>
      <c r="H63" s="1312"/>
      <c r="I63" s="1312"/>
      <c r="J63" s="1312"/>
      <c r="K63" s="1312"/>
      <c r="L63" s="20"/>
    </row>
    <row r="64" spans="1:12" x14ac:dyDescent="0.25">
      <c r="A64" s="20"/>
      <c r="B64" s="1312" t="s">
        <v>785</v>
      </c>
      <c r="C64" s="1312"/>
      <c r="D64" s="1312"/>
      <c r="E64" s="1312"/>
      <c r="F64" s="1312"/>
      <c r="G64" s="1312"/>
      <c r="H64" s="1312"/>
      <c r="I64" s="1312"/>
      <c r="J64" s="1312"/>
      <c r="K64" s="1312"/>
      <c r="L64" s="20"/>
    </row>
  </sheetData>
  <sortState ref="J8:J12">
    <sortCondition ref="J8"/>
  </sortState>
  <mergeCells count="40">
    <mergeCell ref="F24:K24"/>
    <mergeCell ref="F34:K34"/>
    <mergeCell ref="F5:K6"/>
    <mergeCell ref="F13:K13"/>
    <mergeCell ref="B64:K64"/>
    <mergeCell ref="F39:K39"/>
    <mergeCell ref="F40:K40"/>
    <mergeCell ref="F41:K41"/>
    <mergeCell ref="F14:K14"/>
    <mergeCell ref="F15:K15"/>
    <mergeCell ref="F16:K16"/>
    <mergeCell ref="F17:K17"/>
    <mergeCell ref="F18:K18"/>
    <mergeCell ref="F19:K19"/>
    <mergeCell ref="F20:K20"/>
    <mergeCell ref="F21:K21"/>
    <mergeCell ref="F22:K22"/>
    <mergeCell ref="F23:K23"/>
    <mergeCell ref="B3:E3"/>
    <mergeCell ref="B5:B12"/>
    <mergeCell ref="C5:C12"/>
    <mergeCell ref="E5:E12"/>
    <mergeCell ref="B13:C13"/>
    <mergeCell ref="D5:D12"/>
    <mergeCell ref="B63:K63"/>
    <mergeCell ref="B58:K58"/>
    <mergeCell ref="B59:K59"/>
    <mergeCell ref="B60:K60"/>
    <mergeCell ref="B61:K61"/>
    <mergeCell ref="B62:K62"/>
    <mergeCell ref="B57:K57"/>
    <mergeCell ref="B41:C41"/>
    <mergeCell ref="F30:K30"/>
    <mergeCell ref="F31:K31"/>
    <mergeCell ref="F32:K32"/>
    <mergeCell ref="F33:K33"/>
    <mergeCell ref="F35:K35"/>
    <mergeCell ref="F36:K36"/>
    <mergeCell ref="F37:K37"/>
    <mergeCell ref="F38:K38"/>
  </mergeCells>
  <hyperlinks>
    <hyperlink ref="K2" location="СОДЕРЖАНИЕ!A1" display="Назад в СОДЕРЖАНИЕ "/>
  </hyperlinks>
  <pageMargins left="0.23622047244094491" right="0.23622047244094491" top="0.74803149606299213" bottom="0.74803149606299213" header="0.31496062992125984" footer="0.31496062992125984"/>
  <pageSetup paperSize="9" scale="37" orientation="portrait" r:id="rId1"/>
  <headerFooter>
    <oddFooter>Страница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G12"/>
  <sheetViews>
    <sheetView showGridLines="0" zoomScale="120" zoomScaleNormal="120" zoomScaleSheetLayoutView="100" workbookViewId="0">
      <selection activeCell="L26" sqref="L26"/>
    </sheetView>
  </sheetViews>
  <sheetFormatPr defaultColWidth="8.7109375" defaultRowHeight="15" x14ac:dyDescent="0.25"/>
  <cols>
    <col min="1" max="1" width="2.7109375" style="25" customWidth="1"/>
    <col min="2" max="2" width="6.5703125" style="25" customWidth="1"/>
    <col min="3" max="3" width="105.5703125" style="25" customWidth="1"/>
    <col min="4" max="4" width="7.7109375" style="25" customWidth="1"/>
    <col min="5" max="5" width="12.28515625" style="88" customWidth="1"/>
    <col min="6" max="6" width="3.42578125" style="25" customWidth="1"/>
    <col min="7" max="7" width="11.42578125" style="25" customWidth="1"/>
    <col min="8" max="16384" width="8.7109375" style="25"/>
  </cols>
  <sheetData>
    <row r="1" spans="1:7" x14ac:dyDescent="0.25">
      <c r="A1" s="20"/>
      <c r="B1" s="20"/>
      <c r="C1" s="20"/>
      <c r="D1" s="20"/>
      <c r="E1" s="644"/>
      <c r="F1" s="20"/>
    </row>
    <row r="2" spans="1:7" x14ac:dyDescent="0.25">
      <c r="A2" s="20"/>
      <c r="B2" s="23" t="s">
        <v>542</v>
      </c>
      <c r="C2" s="20"/>
      <c r="D2" s="20"/>
      <c r="E2" s="644"/>
      <c r="F2" s="20"/>
    </row>
    <row r="3" spans="1:7" x14ac:dyDescent="0.25">
      <c r="A3" s="20"/>
      <c r="B3" s="23"/>
      <c r="C3" s="20"/>
      <c r="D3" s="22" t="s">
        <v>205</v>
      </c>
      <c r="E3" s="644"/>
      <c r="F3" s="20"/>
    </row>
    <row r="4" spans="1:7" x14ac:dyDescent="0.25">
      <c r="A4" s="20"/>
      <c r="B4" s="23"/>
      <c r="C4" s="20"/>
      <c r="D4" s="21"/>
      <c r="E4" s="644"/>
      <c r="F4" s="20"/>
    </row>
    <row r="5" spans="1:7" x14ac:dyDescent="0.25">
      <c r="A5" s="20"/>
      <c r="B5" s="23"/>
      <c r="C5" s="20"/>
      <c r="D5" s="20"/>
      <c r="E5" s="878" t="s">
        <v>541</v>
      </c>
      <c r="F5" s="20"/>
    </row>
    <row r="6" spans="1:7" ht="15.75" thickBot="1" x14ac:dyDescent="0.3">
      <c r="A6" s="20"/>
      <c r="B6" s="20"/>
      <c r="C6" s="20"/>
      <c r="D6" s="20"/>
      <c r="E6" s="644"/>
      <c r="F6" s="20"/>
    </row>
    <row r="7" spans="1:7" ht="30" customHeight="1" x14ac:dyDescent="0.25">
      <c r="A7" s="20"/>
      <c r="B7" s="1228" t="s">
        <v>0</v>
      </c>
      <c r="C7" s="1341" t="s">
        <v>1</v>
      </c>
      <c r="D7" s="1342" t="s">
        <v>70</v>
      </c>
      <c r="E7" s="1168" t="s">
        <v>859</v>
      </c>
      <c r="F7" s="20"/>
    </row>
    <row r="8" spans="1:7" ht="30" customHeight="1" thickBot="1" x14ac:dyDescent="0.3">
      <c r="A8" s="20"/>
      <c r="B8" s="1340"/>
      <c r="C8" s="1086"/>
      <c r="D8" s="1343"/>
      <c r="E8" s="1345"/>
      <c r="F8" s="20"/>
    </row>
    <row r="9" spans="1:7" x14ac:dyDescent="0.25">
      <c r="A9" s="20"/>
      <c r="B9" s="484">
        <v>1</v>
      </c>
      <c r="C9" s="485" t="s">
        <v>852</v>
      </c>
      <c r="D9" s="635" t="s">
        <v>3</v>
      </c>
      <c r="E9" s="636">
        <v>5350</v>
      </c>
      <c r="F9" s="20"/>
      <c r="G9" s="37"/>
    </row>
    <row r="10" spans="1:7" ht="15.75" thickBot="1" x14ac:dyDescent="0.3">
      <c r="A10" s="20"/>
      <c r="B10" s="391">
        <v>2</v>
      </c>
      <c r="C10" s="392" t="s">
        <v>71</v>
      </c>
      <c r="D10" s="637" t="s">
        <v>3</v>
      </c>
      <c r="E10" s="638">
        <v>21207</v>
      </c>
      <c r="F10" s="20"/>
      <c r="G10" s="37"/>
    </row>
    <row r="11" spans="1:7" x14ac:dyDescent="0.25">
      <c r="A11" s="20"/>
      <c r="B11" s="20"/>
      <c r="C11" s="20"/>
      <c r="D11" s="20"/>
      <c r="E11" s="644"/>
      <c r="F11" s="20"/>
      <c r="G11" s="71"/>
    </row>
    <row r="12" spans="1:7" ht="28.15" customHeight="1" x14ac:dyDescent="0.25">
      <c r="A12" s="20"/>
      <c r="B12" s="1344" t="s">
        <v>139</v>
      </c>
      <c r="C12" s="1344"/>
      <c r="D12" s="1344"/>
      <c r="E12" s="1344"/>
      <c r="F12" s="20"/>
    </row>
  </sheetData>
  <mergeCells count="5">
    <mergeCell ref="B7:B8"/>
    <mergeCell ref="C7:C8"/>
    <mergeCell ref="D7:D8"/>
    <mergeCell ref="B12:E12"/>
    <mergeCell ref="E7:E8"/>
  </mergeCells>
  <hyperlinks>
    <hyperlink ref="D3" location="СОДЕРЖАНИЕ!A1" display="Назад в СОДЕРЖАНИЕ "/>
  </hyperlinks>
  <pageMargins left="0.23622047244094491" right="0.23622047244094491" top="0.35433070866141736" bottom="0.74803149606299213" header="0.11811023622047245" footer="0.11811023622047245"/>
  <pageSetup paperSize="9" scale="66" orientation="portrait" r:id="rId1"/>
  <headerFooter>
    <oddFooter>Страница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G17"/>
  <sheetViews>
    <sheetView zoomScale="115" zoomScaleNormal="115" workbookViewId="0">
      <selection activeCell="M30" sqref="M30:N30"/>
    </sheetView>
  </sheetViews>
  <sheetFormatPr defaultColWidth="8.7109375" defaultRowHeight="15" x14ac:dyDescent="0.25"/>
  <cols>
    <col min="1" max="1" width="2.7109375" style="25" customWidth="1"/>
    <col min="2" max="2" width="6.5703125" style="25" customWidth="1"/>
    <col min="3" max="3" width="99.140625" style="25" customWidth="1"/>
    <col min="4" max="4" width="7.7109375" style="25" customWidth="1"/>
    <col min="5" max="5" width="14.85546875" style="88" customWidth="1"/>
    <col min="6" max="6" width="3.42578125" style="25" customWidth="1"/>
    <col min="7" max="7" width="11.42578125" style="25" customWidth="1"/>
    <col min="8" max="16384" width="8.7109375" style="25"/>
  </cols>
  <sheetData>
    <row r="1" spans="1:7" x14ac:dyDescent="0.25">
      <c r="A1" s="20"/>
      <c r="B1" s="20"/>
      <c r="C1" s="20"/>
      <c r="D1" s="20"/>
      <c r="E1" s="644"/>
      <c r="F1" s="20"/>
    </row>
    <row r="2" spans="1:7" x14ac:dyDescent="0.25">
      <c r="A2" s="20"/>
      <c r="B2" s="23" t="s">
        <v>540</v>
      </c>
      <c r="C2" s="20"/>
      <c r="D2" s="20"/>
      <c r="E2" s="644"/>
      <c r="F2" s="20"/>
    </row>
    <row r="3" spans="1:7" x14ac:dyDescent="0.25">
      <c r="A3" s="20"/>
      <c r="B3" s="23"/>
      <c r="C3" s="20"/>
      <c r="D3" s="22" t="s">
        <v>205</v>
      </c>
      <c r="E3" s="644"/>
      <c r="F3" s="20"/>
    </row>
    <row r="4" spans="1:7" x14ac:dyDescent="0.25">
      <c r="A4" s="20"/>
      <c r="B4" s="23"/>
      <c r="C4" s="20"/>
      <c r="D4" s="21"/>
      <c r="E4" s="644"/>
      <c r="F4" s="20"/>
    </row>
    <row r="5" spans="1:7" x14ac:dyDescent="0.25">
      <c r="A5" s="20"/>
      <c r="B5" s="23"/>
      <c r="C5" s="20"/>
      <c r="D5" s="20"/>
      <c r="E5" s="878" t="s">
        <v>549</v>
      </c>
      <c r="F5" s="20"/>
    </row>
    <row r="6" spans="1:7" ht="15.75" thickBot="1" x14ac:dyDescent="0.3">
      <c r="A6" s="20"/>
      <c r="B6" s="20"/>
      <c r="C6" s="20"/>
      <c r="D6" s="20"/>
      <c r="E6" s="644"/>
      <c r="F6" s="20"/>
    </row>
    <row r="7" spans="1:7" x14ac:dyDescent="0.25">
      <c r="A7" s="20"/>
      <c r="B7" s="1228" t="s">
        <v>0</v>
      </c>
      <c r="C7" s="1346" t="s">
        <v>1</v>
      </c>
      <c r="D7" s="1342" t="s">
        <v>70</v>
      </c>
      <c r="E7" s="1168" t="s">
        <v>859</v>
      </c>
      <c r="F7" s="20"/>
    </row>
    <row r="8" spans="1:7" ht="30" customHeight="1" thickBot="1" x14ac:dyDescent="0.3">
      <c r="A8" s="20"/>
      <c r="B8" s="1340"/>
      <c r="C8" s="1347"/>
      <c r="D8" s="1343"/>
      <c r="E8" s="1169"/>
      <c r="F8" s="20"/>
    </row>
    <row r="9" spans="1:7" ht="15" customHeight="1" x14ac:dyDescent="0.25">
      <c r="A9" s="20"/>
      <c r="B9" s="1348" t="s">
        <v>544</v>
      </c>
      <c r="C9" s="1349"/>
      <c r="D9" s="1349"/>
      <c r="E9" s="1350"/>
      <c r="F9" s="20"/>
      <c r="G9" s="37"/>
    </row>
    <row r="10" spans="1:7" x14ac:dyDescent="0.25">
      <c r="A10" s="20"/>
      <c r="B10" s="320">
        <v>1</v>
      </c>
      <c r="C10" s="221" t="s">
        <v>545</v>
      </c>
      <c r="D10" s="290" t="s">
        <v>3</v>
      </c>
      <c r="E10" s="321">
        <v>455</v>
      </c>
      <c r="F10" s="20"/>
      <c r="G10" s="37"/>
    </row>
    <row r="11" spans="1:7" x14ac:dyDescent="0.25">
      <c r="A11" s="20"/>
      <c r="B11" s="320">
        <v>2</v>
      </c>
      <c r="C11" s="231" t="s">
        <v>546</v>
      </c>
      <c r="D11" s="232" t="s">
        <v>3</v>
      </c>
      <c r="E11" s="321">
        <v>1107</v>
      </c>
      <c r="F11" s="20"/>
      <c r="G11" s="37"/>
    </row>
    <row r="12" spans="1:7" ht="15" customHeight="1" x14ac:dyDescent="0.25">
      <c r="A12" s="20"/>
      <c r="B12" s="1351" t="s">
        <v>547</v>
      </c>
      <c r="C12" s="1352"/>
      <c r="D12" s="1352"/>
      <c r="E12" s="1353"/>
      <c r="F12" s="20"/>
      <c r="G12" s="37"/>
    </row>
    <row r="13" spans="1:7" x14ac:dyDescent="0.25">
      <c r="A13" s="20"/>
      <c r="B13" s="320">
        <v>1</v>
      </c>
      <c r="C13" s="231" t="s">
        <v>569</v>
      </c>
      <c r="D13" s="232" t="s">
        <v>3</v>
      </c>
      <c r="E13" s="321">
        <v>827</v>
      </c>
      <c r="F13" s="20"/>
      <c r="G13" s="37"/>
    </row>
    <row r="14" spans="1:7" ht="15" customHeight="1" x14ac:dyDescent="0.25">
      <c r="A14" s="20"/>
      <c r="B14" s="1351" t="s">
        <v>548</v>
      </c>
      <c r="C14" s="1352"/>
      <c r="D14" s="1352"/>
      <c r="E14" s="1353"/>
      <c r="F14" s="20"/>
      <c r="G14" s="37"/>
    </row>
    <row r="15" spans="1:7" ht="15.75" thickBot="1" x14ac:dyDescent="0.3">
      <c r="A15" s="20"/>
      <c r="B15" s="322">
        <v>1</v>
      </c>
      <c r="C15" s="323" t="s">
        <v>25</v>
      </c>
      <c r="D15" s="324" t="s">
        <v>3</v>
      </c>
      <c r="E15" s="325">
        <v>11456</v>
      </c>
      <c r="F15" s="20"/>
      <c r="G15" s="37"/>
    </row>
    <row r="16" spans="1:7" x14ac:dyDescent="0.25">
      <c r="A16" s="20"/>
      <c r="B16" s="20"/>
      <c r="C16" s="20"/>
      <c r="D16" s="20"/>
      <c r="E16" s="644"/>
      <c r="F16" s="20"/>
      <c r="G16" s="71"/>
    </row>
    <row r="17" spans="1:6" ht="28.15" customHeight="1" x14ac:dyDescent="0.25">
      <c r="A17" s="20"/>
      <c r="B17" s="1344"/>
      <c r="C17" s="1344"/>
      <c r="D17" s="1344"/>
      <c r="E17" s="1344"/>
      <c r="F17" s="20"/>
    </row>
  </sheetData>
  <mergeCells count="8">
    <mergeCell ref="B17:E17"/>
    <mergeCell ref="B7:B8"/>
    <mergeCell ref="C7:C8"/>
    <mergeCell ref="D7:D8"/>
    <mergeCell ref="B9:E9"/>
    <mergeCell ref="B12:E12"/>
    <mergeCell ref="B14:E14"/>
    <mergeCell ref="E7:E8"/>
  </mergeCells>
  <hyperlinks>
    <hyperlink ref="D3" location="СОДЕРЖАНИЕ!A1" display="Назад в СОДЕРЖАНИЕ "/>
  </hyperlinks>
  <pageMargins left="0.70866141732283472" right="0.70866141732283472" top="0.74803149606299213" bottom="0.74803149606299213" header="0.31496062992125984" footer="0.31496062992125984"/>
  <pageSetup paperSize="9" scale="5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30"/>
  <sheetViews>
    <sheetView zoomScaleNormal="100" workbookViewId="0">
      <selection activeCell="E12" sqref="E12"/>
    </sheetView>
  </sheetViews>
  <sheetFormatPr defaultColWidth="8.7109375" defaultRowHeight="15" x14ac:dyDescent="0.25"/>
  <cols>
    <col min="1" max="1" width="2.7109375" style="25" customWidth="1"/>
    <col min="2" max="2" width="6.5703125" style="25" customWidth="1"/>
    <col min="3" max="3" width="105.5703125" style="25" customWidth="1"/>
    <col min="4" max="4" width="7.7109375" style="25" customWidth="1"/>
    <col min="5" max="5" width="12.28515625" style="88" customWidth="1"/>
    <col min="6" max="6" width="3.42578125" style="25" customWidth="1"/>
    <col min="7" max="7" width="11.42578125" style="25" customWidth="1"/>
    <col min="8" max="16384" width="8.7109375" style="25"/>
  </cols>
  <sheetData>
    <row r="1" spans="1:7" x14ac:dyDescent="0.25">
      <c r="A1" s="20"/>
      <c r="B1" s="20"/>
      <c r="C1" s="20"/>
      <c r="D1" s="20"/>
      <c r="E1" s="644"/>
      <c r="F1" s="20"/>
    </row>
    <row r="2" spans="1:7" x14ac:dyDescent="0.25">
      <c r="A2" s="20"/>
      <c r="B2" s="23" t="s">
        <v>543</v>
      </c>
      <c r="C2" s="20"/>
      <c r="D2" s="20"/>
      <c r="E2" s="644"/>
      <c r="F2" s="20"/>
    </row>
    <row r="3" spans="1:7" x14ac:dyDescent="0.25">
      <c r="A3" s="20"/>
      <c r="B3" s="23"/>
      <c r="C3" s="20"/>
      <c r="D3" s="22" t="s">
        <v>205</v>
      </c>
      <c r="E3" s="644"/>
      <c r="F3" s="20"/>
    </row>
    <row r="4" spans="1:7" x14ac:dyDescent="0.25">
      <c r="A4" s="20"/>
      <c r="B4" s="23"/>
      <c r="C4" s="20"/>
      <c r="D4" s="21"/>
      <c r="E4" s="644"/>
      <c r="F4" s="20"/>
    </row>
    <row r="5" spans="1:7" x14ac:dyDescent="0.25">
      <c r="A5" s="20"/>
      <c r="B5" s="23"/>
      <c r="C5" s="20"/>
      <c r="D5" s="20"/>
      <c r="E5" s="878" t="s">
        <v>689</v>
      </c>
      <c r="F5" s="20"/>
    </row>
    <row r="6" spans="1:7" ht="15.75" thickBot="1" x14ac:dyDescent="0.3">
      <c r="A6" s="20"/>
      <c r="B6" s="20"/>
      <c r="C6" s="20"/>
      <c r="D6" s="20"/>
      <c r="E6" s="644"/>
      <c r="F6" s="20"/>
    </row>
    <row r="7" spans="1:7" x14ac:dyDescent="0.25">
      <c r="A7" s="20"/>
      <c r="B7" s="1228" t="s">
        <v>0</v>
      </c>
      <c r="C7" s="1346" t="s">
        <v>1</v>
      </c>
      <c r="D7" s="1342" t="s">
        <v>70</v>
      </c>
      <c r="E7" s="1168" t="s">
        <v>859</v>
      </c>
      <c r="F7" s="20"/>
    </row>
    <row r="8" spans="1:7" ht="30" customHeight="1" thickBot="1" x14ac:dyDescent="0.3">
      <c r="A8" s="20"/>
      <c r="B8" s="1230"/>
      <c r="C8" s="1165"/>
      <c r="D8" s="1354"/>
      <c r="E8" s="1355"/>
      <c r="F8" s="20"/>
    </row>
    <row r="9" spans="1:7" x14ac:dyDescent="0.25">
      <c r="A9" s="20"/>
      <c r="B9" s="212">
        <v>1</v>
      </c>
      <c r="C9" s="233" t="s">
        <v>72</v>
      </c>
      <c r="D9" s="383" t="s">
        <v>3</v>
      </c>
      <c r="E9" s="236">
        <v>7200</v>
      </c>
      <c r="F9" s="20"/>
      <c r="G9" s="37"/>
    </row>
    <row r="10" spans="1:7" x14ac:dyDescent="0.25">
      <c r="A10" s="20"/>
      <c r="B10" s="210">
        <v>2</v>
      </c>
      <c r="C10" s="186" t="s">
        <v>73</v>
      </c>
      <c r="D10" s="205" t="s">
        <v>3</v>
      </c>
      <c r="E10" s="224">
        <v>6561</v>
      </c>
      <c r="F10" s="20"/>
      <c r="G10" s="37"/>
    </row>
    <row r="11" spans="1:7" x14ac:dyDescent="0.25">
      <c r="A11" s="20"/>
      <c r="B11" s="210">
        <v>3</v>
      </c>
      <c r="C11" s="186" t="s">
        <v>857</v>
      </c>
      <c r="D11" s="205" t="s">
        <v>3</v>
      </c>
      <c r="E11" s="224">
        <v>5307</v>
      </c>
      <c r="F11" s="20"/>
      <c r="G11" s="37"/>
    </row>
    <row r="12" spans="1:7" x14ac:dyDescent="0.25">
      <c r="A12" s="20"/>
      <c r="B12" s="210">
        <v>4</v>
      </c>
      <c r="C12" s="206" t="s">
        <v>499</v>
      </c>
      <c r="D12" s="205" t="s">
        <v>3</v>
      </c>
      <c r="E12" s="372">
        <v>7137</v>
      </c>
      <c r="F12" s="20"/>
      <c r="G12" s="37"/>
    </row>
    <row r="13" spans="1:7" x14ac:dyDescent="0.25">
      <c r="A13" s="20"/>
      <c r="B13" s="210">
        <v>5</v>
      </c>
      <c r="C13" s="206" t="s">
        <v>498</v>
      </c>
      <c r="D13" s="205" t="s">
        <v>3</v>
      </c>
      <c r="E13" s="372">
        <v>6420</v>
      </c>
      <c r="F13" s="20"/>
      <c r="G13" s="37"/>
    </row>
    <row r="14" spans="1:7" x14ac:dyDescent="0.25">
      <c r="A14" s="20"/>
      <c r="B14" s="210">
        <v>6</v>
      </c>
      <c r="C14" s="206" t="s">
        <v>858</v>
      </c>
      <c r="D14" s="205" t="s">
        <v>3</v>
      </c>
      <c r="E14" s="372">
        <v>6762</v>
      </c>
      <c r="F14" s="20"/>
      <c r="G14" s="37"/>
    </row>
    <row r="15" spans="1:7" x14ac:dyDescent="0.25">
      <c r="A15" s="20"/>
      <c r="B15" s="210">
        <v>7</v>
      </c>
      <c r="C15" s="206" t="s">
        <v>523</v>
      </c>
      <c r="D15" s="384" t="s">
        <v>3</v>
      </c>
      <c r="E15" s="224">
        <v>10673</v>
      </c>
      <c r="F15" s="20"/>
      <c r="G15" s="37"/>
    </row>
    <row r="16" spans="1:7" x14ac:dyDescent="0.25">
      <c r="A16" s="20"/>
      <c r="B16" s="210">
        <v>8</v>
      </c>
      <c r="C16" s="186" t="s">
        <v>394</v>
      </c>
      <c r="D16" s="205" t="s">
        <v>3</v>
      </c>
      <c r="E16" s="229">
        <v>6320</v>
      </c>
      <c r="F16" s="20"/>
      <c r="G16" s="71"/>
    </row>
    <row r="17" spans="1:7" x14ac:dyDescent="0.25">
      <c r="A17" s="20"/>
      <c r="B17" s="210">
        <v>9</v>
      </c>
      <c r="C17" s="186" t="s">
        <v>393</v>
      </c>
      <c r="D17" s="205" t="s">
        <v>3</v>
      </c>
      <c r="E17" s="229">
        <v>5326</v>
      </c>
      <c r="F17" s="20"/>
      <c r="G17" s="71"/>
    </row>
    <row r="18" spans="1:7" x14ac:dyDescent="0.25">
      <c r="A18" s="20"/>
      <c r="B18" s="210">
        <v>10</v>
      </c>
      <c r="C18" s="186" t="s">
        <v>404</v>
      </c>
      <c r="D18" s="205" t="s">
        <v>3</v>
      </c>
      <c r="E18" s="229">
        <v>4188</v>
      </c>
      <c r="F18" s="20"/>
      <c r="G18" s="71"/>
    </row>
    <row r="19" spans="1:7" x14ac:dyDescent="0.25">
      <c r="A19" s="20"/>
      <c r="B19" s="210">
        <v>11</v>
      </c>
      <c r="C19" s="186" t="s">
        <v>395</v>
      </c>
      <c r="D19" s="205" t="s">
        <v>3</v>
      </c>
      <c r="E19" s="229">
        <v>9527</v>
      </c>
      <c r="F19" s="20"/>
      <c r="G19" s="71"/>
    </row>
    <row r="20" spans="1:7" x14ac:dyDescent="0.25">
      <c r="A20" s="20"/>
      <c r="B20" s="210">
        <v>12</v>
      </c>
      <c r="C20" s="186" t="s">
        <v>396</v>
      </c>
      <c r="D20" s="205" t="s">
        <v>3</v>
      </c>
      <c r="E20" s="229">
        <v>7164</v>
      </c>
      <c r="F20" s="20"/>
      <c r="G20" s="71"/>
    </row>
    <row r="21" spans="1:7" x14ac:dyDescent="0.25">
      <c r="A21" s="20"/>
      <c r="B21" s="210">
        <v>13</v>
      </c>
      <c r="C21" s="186" t="s">
        <v>397</v>
      </c>
      <c r="D21" s="205" t="s">
        <v>3</v>
      </c>
      <c r="E21" s="229">
        <v>6392</v>
      </c>
      <c r="F21" s="20"/>
      <c r="G21" s="71"/>
    </row>
    <row r="22" spans="1:7" x14ac:dyDescent="0.25">
      <c r="A22" s="20"/>
      <c r="B22" s="210">
        <v>14</v>
      </c>
      <c r="C22" s="186" t="s">
        <v>244</v>
      </c>
      <c r="D22" s="205" t="s">
        <v>3</v>
      </c>
      <c r="E22" s="229">
        <v>12722</v>
      </c>
      <c r="F22" s="20"/>
      <c r="G22" s="71"/>
    </row>
    <row r="23" spans="1:7" x14ac:dyDescent="0.25">
      <c r="A23" s="20"/>
      <c r="B23" s="210">
        <v>15</v>
      </c>
      <c r="C23" s="186" t="s">
        <v>242</v>
      </c>
      <c r="D23" s="205" t="s">
        <v>3</v>
      </c>
      <c r="E23" s="229">
        <v>11652</v>
      </c>
      <c r="F23" s="20"/>
      <c r="G23" s="71"/>
    </row>
    <row r="24" spans="1:7" x14ac:dyDescent="0.25">
      <c r="A24" s="20"/>
      <c r="B24" s="210">
        <v>16</v>
      </c>
      <c r="C24" s="186" t="s">
        <v>243</v>
      </c>
      <c r="D24" s="205" t="s">
        <v>3</v>
      </c>
      <c r="E24" s="229">
        <v>9395</v>
      </c>
      <c r="F24" s="20"/>
      <c r="G24" s="71"/>
    </row>
    <row r="25" spans="1:7" x14ac:dyDescent="0.25">
      <c r="A25" s="20"/>
      <c r="B25" s="210">
        <v>17</v>
      </c>
      <c r="C25" s="234" t="s">
        <v>400</v>
      </c>
      <c r="D25" s="205" t="s">
        <v>3</v>
      </c>
      <c r="E25" s="229">
        <v>2491</v>
      </c>
      <c r="F25" s="20"/>
      <c r="G25" s="71"/>
    </row>
    <row r="26" spans="1:7" x14ac:dyDescent="0.25">
      <c r="A26" s="20"/>
      <c r="B26" s="210">
        <v>18</v>
      </c>
      <c r="C26" s="234" t="s">
        <v>401</v>
      </c>
      <c r="D26" s="205" t="s">
        <v>3</v>
      </c>
      <c r="E26" s="229">
        <v>4016</v>
      </c>
      <c r="F26" s="20"/>
      <c r="G26" s="71"/>
    </row>
    <row r="27" spans="1:7" x14ac:dyDescent="0.25">
      <c r="A27" s="20"/>
      <c r="B27" s="210">
        <v>19</v>
      </c>
      <c r="C27" s="234" t="s">
        <v>402</v>
      </c>
      <c r="D27" s="205" t="s">
        <v>3</v>
      </c>
      <c r="E27" s="229">
        <v>4321</v>
      </c>
      <c r="F27" s="20"/>
      <c r="G27" s="71"/>
    </row>
    <row r="28" spans="1:7" ht="15.75" thickBot="1" x14ac:dyDescent="0.3">
      <c r="A28" s="20"/>
      <c r="B28" s="211">
        <v>20</v>
      </c>
      <c r="C28" s="235" t="s">
        <v>403</v>
      </c>
      <c r="D28" s="373" t="s">
        <v>3</v>
      </c>
      <c r="E28" s="230">
        <v>4628</v>
      </c>
      <c r="F28" s="20"/>
      <c r="G28" s="71"/>
    </row>
    <row r="29" spans="1:7" x14ac:dyDescent="0.25">
      <c r="A29" s="20"/>
      <c r="B29" s="20"/>
      <c r="C29" s="20"/>
      <c r="D29" s="20"/>
      <c r="E29" s="644"/>
      <c r="F29" s="20"/>
      <c r="G29" s="71"/>
    </row>
    <row r="30" spans="1:7" ht="28.15" customHeight="1" x14ac:dyDescent="0.25">
      <c r="A30" s="20"/>
      <c r="B30" s="1344" t="s">
        <v>139</v>
      </c>
      <c r="C30" s="1344"/>
      <c r="D30" s="1344"/>
      <c r="E30" s="1344"/>
      <c r="F30" s="20"/>
    </row>
  </sheetData>
  <mergeCells count="5">
    <mergeCell ref="B7:B8"/>
    <mergeCell ref="C7:C8"/>
    <mergeCell ref="D7:D8"/>
    <mergeCell ref="B30:E30"/>
    <mergeCell ref="E7:E8"/>
  </mergeCells>
  <hyperlinks>
    <hyperlink ref="D3" location="СОДЕРЖАНИЕ!A1" display="Назад в СОДЕРЖАНИЕ "/>
  </hyperlinks>
  <pageMargins left="0.70866141732283472" right="0.70866141732283472" top="0.74803149606299213" bottom="0.74803149606299213" header="0.31496062992125984" footer="0.31496062992125984"/>
  <pageSetup paperSize="9" scale="5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sheetPr>
  <dimension ref="A1:F73"/>
  <sheetViews>
    <sheetView showGridLines="0" zoomScaleNormal="100" zoomScaleSheetLayoutView="100" workbookViewId="0">
      <selection activeCell="C39" sqref="C39"/>
    </sheetView>
  </sheetViews>
  <sheetFormatPr defaultColWidth="8.7109375" defaultRowHeight="15" x14ac:dyDescent="0.25"/>
  <cols>
    <col min="1" max="1" width="2.7109375" style="25" customWidth="1"/>
    <col min="2" max="2" width="6.5703125" style="25" customWidth="1"/>
    <col min="3" max="3" width="61.28515625" style="25" customWidth="1"/>
    <col min="4" max="5" width="46" style="37" customWidth="1"/>
    <col min="6" max="6" width="3.5703125" style="25" customWidth="1"/>
    <col min="7" max="16384" width="8.7109375" style="25"/>
  </cols>
  <sheetData>
    <row r="1" spans="1:6" x14ac:dyDescent="0.25">
      <c r="A1" s="20"/>
      <c r="B1" s="20"/>
      <c r="C1" s="20"/>
      <c r="D1" s="44"/>
      <c r="E1" s="44"/>
      <c r="F1" s="20"/>
    </row>
    <row r="2" spans="1:6" x14ac:dyDescent="0.25">
      <c r="A2" s="20"/>
      <c r="B2" s="23" t="s">
        <v>363</v>
      </c>
      <c r="C2" s="20"/>
      <c r="D2" s="44"/>
      <c r="E2" s="44"/>
      <c r="F2" s="20"/>
    </row>
    <row r="3" spans="1:6" x14ac:dyDescent="0.25">
      <c r="A3" s="20"/>
      <c r="B3" s="23"/>
      <c r="C3" s="27"/>
      <c r="D3" s="22"/>
      <c r="E3" s="22" t="s">
        <v>205</v>
      </c>
      <c r="F3" s="20"/>
    </row>
    <row r="4" spans="1:6" x14ac:dyDescent="0.25">
      <c r="A4" s="20"/>
      <c r="B4" s="23"/>
      <c r="C4" s="28"/>
      <c r="D4" s="21"/>
      <c r="E4" s="21"/>
      <c r="F4" s="20"/>
    </row>
    <row r="5" spans="1:6" x14ac:dyDescent="0.25">
      <c r="A5" s="20"/>
      <c r="B5" s="23"/>
      <c r="C5" s="24"/>
      <c r="D5" s="54"/>
      <c r="E5" s="24" t="s">
        <v>550</v>
      </c>
      <c r="F5" s="20"/>
    </row>
    <row r="6" spans="1:6" ht="15.75" thickBot="1" x14ac:dyDescent="0.3">
      <c r="A6" s="20"/>
      <c r="B6" s="20"/>
      <c r="C6" s="20"/>
      <c r="D6" s="44"/>
      <c r="E6" s="44"/>
      <c r="F6" s="20"/>
    </row>
    <row r="7" spans="1:6" s="36" customFormat="1" ht="30" customHeight="1" thickBot="1" x14ac:dyDescent="0.3">
      <c r="A7" s="42"/>
      <c r="B7" s="246" t="s">
        <v>0</v>
      </c>
      <c r="C7" s="247" t="s">
        <v>1</v>
      </c>
      <c r="D7" s="247" t="s">
        <v>311</v>
      </c>
      <c r="E7" s="248" t="s">
        <v>368</v>
      </c>
      <c r="F7" s="42"/>
    </row>
    <row r="8" spans="1:6" s="36" customFormat="1" ht="15" customHeight="1" x14ac:dyDescent="0.25">
      <c r="A8" s="42"/>
      <c r="B8" s="243"/>
      <c r="C8" s="244" t="s">
        <v>338</v>
      </c>
      <c r="D8" s="245"/>
      <c r="E8" s="414" t="s">
        <v>326</v>
      </c>
      <c r="F8" s="42"/>
    </row>
    <row r="9" spans="1:6" x14ac:dyDescent="0.25">
      <c r="A9" s="20"/>
      <c r="B9" s="204">
        <v>1</v>
      </c>
      <c r="C9" s="221" t="s">
        <v>134</v>
      </c>
      <c r="D9" s="183" t="s">
        <v>576</v>
      </c>
      <c r="E9" s="415" t="s">
        <v>326</v>
      </c>
      <c r="F9" s="20"/>
    </row>
    <row r="10" spans="1:6" ht="22.5" x14ac:dyDescent="0.25">
      <c r="A10" s="20"/>
      <c r="B10" s="204">
        <v>2</v>
      </c>
      <c r="C10" s="221" t="s">
        <v>312</v>
      </c>
      <c r="D10" s="183" t="s">
        <v>328</v>
      </c>
      <c r="E10" s="415" t="s">
        <v>326</v>
      </c>
      <c r="F10" s="20"/>
    </row>
    <row r="11" spans="1:6" x14ac:dyDescent="0.25">
      <c r="A11" s="20"/>
      <c r="B11" s="204">
        <v>3</v>
      </c>
      <c r="C11" s="221" t="s">
        <v>313</v>
      </c>
      <c r="D11" s="183" t="s">
        <v>345</v>
      </c>
      <c r="E11" s="415" t="s">
        <v>326</v>
      </c>
      <c r="F11" s="20"/>
    </row>
    <row r="12" spans="1:6" x14ac:dyDescent="0.25">
      <c r="A12" s="20"/>
      <c r="B12" s="204">
        <v>4</v>
      </c>
      <c r="C12" s="221" t="s">
        <v>314</v>
      </c>
      <c r="D12" s="183" t="s">
        <v>345</v>
      </c>
      <c r="E12" s="415" t="s">
        <v>326</v>
      </c>
      <c r="F12" s="20"/>
    </row>
    <row r="13" spans="1:6" x14ac:dyDescent="0.25">
      <c r="A13" s="20"/>
      <c r="B13" s="204">
        <v>5</v>
      </c>
      <c r="C13" s="221" t="s">
        <v>315</v>
      </c>
      <c r="D13" s="183" t="s">
        <v>345</v>
      </c>
      <c r="E13" s="415" t="s">
        <v>326</v>
      </c>
      <c r="F13" s="20"/>
    </row>
    <row r="14" spans="1:6" x14ac:dyDescent="0.25">
      <c r="A14" s="20"/>
      <c r="B14" s="204">
        <v>6</v>
      </c>
      <c r="C14" s="221" t="s">
        <v>306</v>
      </c>
      <c r="D14" s="183" t="s">
        <v>576</v>
      </c>
      <c r="E14" s="415" t="s">
        <v>326</v>
      </c>
      <c r="F14" s="20"/>
    </row>
    <row r="15" spans="1:6" x14ac:dyDescent="0.25">
      <c r="A15" s="20"/>
      <c r="B15" s="204">
        <v>7</v>
      </c>
      <c r="C15" s="221" t="s">
        <v>316</v>
      </c>
      <c r="D15" s="183" t="s">
        <v>576</v>
      </c>
      <c r="E15" s="415" t="s">
        <v>326</v>
      </c>
      <c r="F15" s="20"/>
    </row>
    <row r="16" spans="1:6" x14ac:dyDescent="0.25">
      <c r="A16" s="20"/>
      <c r="B16" s="204">
        <v>8</v>
      </c>
      <c r="C16" s="221" t="s">
        <v>317</v>
      </c>
      <c r="D16" s="183" t="s">
        <v>576</v>
      </c>
      <c r="E16" s="415" t="s">
        <v>326</v>
      </c>
      <c r="F16" s="20"/>
    </row>
    <row r="17" spans="1:6" x14ac:dyDescent="0.25">
      <c r="A17" s="20"/>
      <c r="B17" s="204">
        <v>9</v>
      </c>
      <c r="C17" s="221" t="s">
        <v>510</v>
      </c>
      <c r="D17" s="183" t="s">
        <v>345</v>
      </c>
      <c r="E17" s="415" t="s">
        <v>326</v>
      </c>
      <c r="F17" s="20"/>
    </row>
    <row r="18" spans="1:6" x14ac:dyDescent="0.25">
      <c r="A18" s="20"/>
      <c r="B18" s="204">
        <v>10</v>
      </c>
      <c r="C18" s="221" t="s">
        <v>511</v>
      </c>
      <c r="D18" s="183" t="s">
        <v>345</v>
      </c>
      <c r="E18" s="415" t="s">
        <v>326</v>
      </c>
      <c r="F18" s="20"/>
    </row>
    <row r="19" spans="1:6" ht="22.5" x14ac:dyDescent="0.25">
      <c r="A19" s="20"/>
      <c r="B19" s="204">
        <v>11</v>
      </c>
      <c r="C19" s="221" t="s">
        <v>512</v>
      </c>
      <c r="D19" s="183" t="s">
        <v>576</v>
      </c>
      <c r="E19" s="415" t="s">
        <v>326</v>
      </c>
      <c r="F19" s="20"/>
    </row>
    <row r="20" spans="1:6" x14ac:dyDescent="0.25">
      <c r="A20" s="20"/>
      <c r="B20" s="204">
        <v>12</v>
      </c>
      <c r="C20" s="221" t="s">
        <v>527</v>
      </c>
      <c r="D20" s="183" t="s">
        <v>345</v>
      </c>
      <c r="E20" s="415" t="s">
        <v>326</v>
      </c>
      <c r="F20" s="20"/>
    </row>
    <row r="21" spans="1:6" x14ac:dyDescent="0.25">
      <c r="A21" s="20"/>
      <c r="B21" s="204">
        <v>13</v>
      </c>
      <c r="C21" s="221" t="s">
        <v>528</v>
      </c>
      <c r="D21" s="183" t="s">
        <v>345</v>
      </c>
      <c r="E21" s="415" t="s">
        <v>326</v>
      </c>
      <c r="F21" s="20"/>
    </row>
    <row r="22" spans="1:6" ht="22.5" x14ac:dyDescent="0.25">
      <c r="A22" s="20"/>
      <c r="B22" s="204">
        <v>14</v>
      </c>
      <c r="C22" s="221" t="s">
        <v>529</v>
      </c>
      <c r="D22" s="183" t="s">
        <v>576</v>
      </c>
      <c r="E22" s="415" t="s">
        <v>326</v>
      </c>
      <c r="F22" s="20"/>
    </row>
    <row r="23" spans="1:6" x14ac:dyDescent="0.25">
      <c r="A23" s="20"/>
      <c r="B23" s="204">
        <v>15</v>
      </c>
      <c r="C23" s="221" t="s">
        <v>16</v>
      </c>
      <c r="D23" s="183" t="s">
        <v>345</v>
      </c>
      <c r="E23" s="415" t="s">
        <v>326</v>
      </c>
      <c r="F23" s="20"/>
    </row>
    <row r="24" spans="1:6" ht="22.5" x14ac:dyDescent="0.25">
      <c r="A24" s="20"/>
      <c r="B24" s="204">
        <v>16</v>
      </c>
      <c r="C24" s="221" t="s">
        <v>506</v>
      </c>
      <c r="D24" s="183" t="s">
        <v>576</v>
      </c>
      <c r="E24" s="415" t="s">
        <v>326</v>
      </c>
      <c r="F24" s="20"/>
    </row>
    <row r="25" spans="1:6" x14ac:dyDescent="0.25">
      <c r="A25" s="20"/>
      <c r="B25" s="204">
        <v>17</v>
      </c>
      <c r="C25" s="221" t="s">
        <v>530</v>
      </c>
      <c r="D25" s="183" t="s">
        <v>345</v>
      </c>
      <c r="E25" s="415" t="s">
        <v>326</v>
      </c>
      <c r="F25" s="20"/>
    </row>
    <row r="26" spans="1:6" x14ac:dyDescent="0.25">
      <c r="A26" s="20"/>
      <c r="B26" s="204">
        <v>18</v>
      </c>
      <c r="C26" s="221" t="s">
        <v>318</v>
      </c>
      <c r="D26" s="183" t="s">
        <v>576</v>
      </c>
      <c r="E26" s="415" t="s">
        <v>326</v>
      </c>
      <c r="F26" s="20"/>
    </row>
    <row r="27" spans="1:6" x14ac:dyDescent="0.25">
      <c r="A27" s="20"/>
      <c r="B27" s="204">
        <v>19</v>
      </c>
      <c r="C27" s="221" t="s">
        <v>531</v>
      </c>
      <c r="D27" s="183" t="s">
        <v>576</v>
      </c>
      <c r="E27" s="415" t="s">
        <v>326</v>
      </c>
      <c r="F27" s="20"/>
    </row>
    <row r="28" spans="1:6" x14ac:dyDescent="0.25">
      <c r="A28" s="20"/>
      <c r="B28" s="204">
        <v>20</v>
      </c>
      <c r="C28" s="221" t="s">
        <v>319</v>
      </c>
      <c r="D28" s="183" t="s">
        <v>576</v>
      </c>
      <c r="E28" s="415" t="s">
        <v>326</v>
      </c>
      <c r="F28" s="20"/>
    </row>
    <row r="29" spans="1:6" x14ac:dyDescent="0.25">
      <c r="A29" s="20"/>
      <c r="B29" s="204">
        <v>21</v>
      </c>
      <c r="C29" s="221" t="s">
        <v>320</v>
      </c>
      <c r="D29" s="163" t="s">
        <v>345</v>
      </c>
      <c r="E29" s="415" t="s">
        <v>326</v>
      </c>
      <c r="F29" s="20"/>
    </row>
    <row r="30" spans="1:6" x14ac:dyDescent="0.25">
      <c r="A30" s="20"/>
      <c r="B30" s="204">
        <v>22</v>
      </c>
      <c r="C30" s="221" t="s">
        <v>307</v>
      </c>
      <c r="D30" s="163" t="s">
        <v>345</v>
      </c>
      <c r="E30" s="415" t="s">
        <v>326</v>
      </c>
      <c r="F30" s="20"/>
    </row>
    <row r="31" spans="1:6" x14ac:dyDescent="0.25">
      <c r="A31" s="20"/>
      <c r="B31" s="204">
        <v>23</v>
      </c>
      <c r="C31" s="221" t="s">
        <v>321</v>
      </c>
      <c r="D31" s="163" t="s">
        <v>345</v>
      </c>
      <c r="E31" s="415" t="s">
        <v>326</v>
      </c>
      <c r="F31" s="20"/>
    </row>
    <row r="32" spans="1:6" x14ac:dyDescent="0.25">
      <c r="A32" s="20"/>
      <c r="B32" s="204">
        <v>24</v>
      </c>
      <c r="C32" s="221" t="s">
        <v>21</v>
      </c>
      <c r="D32" s="183" t="s">
        <v>577</v>
      </c>
      <c r="E32" s="415" t="s">
        <v>326</v>
      </c>
      <c r="F32" s="20"/>
    </row>
    <row r="33" spans="1:6" x14ac:dyDescent="0.25">
      <c r="A33" s="20"/>
      <c r="B33" s="204">
        <v>25</v>
      </c>
      <c r="C33" s="221" t="s">
        <v>322</v>
      </c>
      <c r="D33" s="183" t="s">
        <v>345</v>
      </c>
      <c r="E33" s="415" t="s">
        <v>326</v>
      </c>
      <c r="F33" s="20"/>
    </row>
    <row r="34" spans="1:6" x14ac:dyDescent="0.25">
      <c r="A34" s="20"/>
      <c r="B34" s="204">
        <v>26</v>
      </c>
      <c r="C34" s="221" t="s">
        <v>323</v>
      </c>
      <c r="D34" s="183" t="s">
        <v>578</v>
      </c>
      <c r="E34" s="415" t="s">
        <v>326</v>
      </c>
      <c r="F34" s="20"/>
    </row>
    <row r="35" spans="1:6" x14ac:dyDescent="0.25">
      <c r="A35" s="20"/>
      <c r="B35" s="204">
        <v>27</v>
      </c>
      <c r="C35" s="221" t="s">
        <v>308</v>
      </c>
      <c r="D35" s="183" t="s">
        <v>577</v>
      </c>
      <c r="E35" s="415" t="s">
        <v>326</v>
      </c>
      <c r="F35" s="20"/>
    </row>
    <row r="36" spans="1:6" x14ac:dyDescent="0.25">
      <c r="A36" s="20"/>
      <c r="B36" s="204">
        <v>28</v>
      </c>
      <c r="C36" s="221" t="s">
        <v>309</v>
      </c>
      <c r="D36" s="183" t="s">
        <v>579</v>
      </c>
      <c r="E36" s="415" t="s">
        <v>326</v>
      </c>
      <c r="F36" s="20"/>
    </row>
    <row r="37" spans="1:6" ht="22.5" x14ac:dyDescent="0.25">
      <c r="A37" s="20"/>
      <c r="B37" s="204">
        <v>29</v>
      </c>
      <c r="C37" s="221" t="s">
        <v>310</v>
      </c>
      <c r="D37" s="183" t="s">
        <v>330</v>
      </c>
      <c r="E37" s="415" t="s">
        <v>326</v>
      </c>
      <c r="F37" s="20"/>
    </row>
    <row r="38" spans="1:6" x14ac:dyDescent="0.25">
      <c r="A38" s="20"/>
      <c r="B38" s="204">
        <v>30</v>
      </c>
      <c r="C38" s="221" t="s">
        <v>324</v>
      </c>
      <c r="D38" s="163" t="s">
        <v>345</v>
      </c>
      <c r="E38" s="415" t="s">
        <v>326</v>
      </c>
      <c r="F38" s="20"/>
    </row>
    <row r="39" spans="1:6" x14ac:dyDescent="0.25">
      <c r="A39" s="20"/>
      <c r="B39" s="204">
        <v>31</v>
      </c>
      <c r="C39" s="221" t="s">
        <v>325</v>
      </c>
      <c r="D39" s="163" t="s">
        <v>345</v>
      </c>
      <c r="E39" s="415" t="s">
        <v>326</v>
      </c>
      <c r="F39" s="20"/>
    </row>
    <row r="40" spans="1:6" s="36" customFormat="1" x14ac:dyDescent="0.25">
      <c r="A40" s="42"/>
      <c r="B40" s="241"/>
      <c r="C40" s="238" t="s">
        <v>339</v>
      </c>
      <c r="D40" s="237"/>
      <c r="E40" s="416" t="s">
        <v>331</v>
      </c>
      <c r="F40" s="42"/>
    </row>
    <row r="41" spans="1:6" ht="22.5" x14ac:dyDescent="0.25">
      <c r="A41" s="20"/>
      <c r="B41" s="204">
        <v>1</v>
      </c>
      <c r="C41" s="221" t="s">
        <v>327</v>
      </c>
      <c r="D41" s="163" t="s">
        <v>345</v>
      </c>
      <c r="E41" s="415" t="s">
        <v>331</v>
      </c>
      <c r="F41" s="20"/>
    </row>
    <row r="42" spans="1:6" ht="22.5" x14ac:dyDescent="0.25">
      <c r="A42" s="20"/>
      <c r="B42" s="204">
        <v>2</v>
      </c>
      <c r="C42" s="221" t="s">
        <v>329</v>
      </c>
      <c r="D42" s="163" t="s">
        <v>330</v>
      </c>
      <c r="E42" s="415" t="s">
        <v>331</v>
      </c>
      <c r="F42" s="20"/>
    </row>
    <row r="43" spans="1:6" s="36" customFormat="1" x14ac:dyDescent="0.25">
      <c r="A43" s="42"/>
      <c r="B43" s="241"/>
      <c r="C43" s="238" t="s">
        <v>340</v>
      </c>
      <c r="D43" s="237"/>
      <c r="E43" s="416" t="s">
        <v>332</v>
      </c>
      <c r="F43" s="42"/>
    </row>
    <row r="44" spans="1:6" x14ac:dyDescent="0.25">
      <c r="A44" s="20"/>
      <c r="B44" s="204">
        <v>1</v>
      </c>
      <c r="C44" s="221" t="s">
        <v>337</v>
      </c>
      <c r="D44" s="163" t="s">
        <v>345</v>
      </c>
      <c r="E44" s="415" t="s">
        <v>332</v>
      </c>
      <c r="F44" s="20"/>
    </row>
    <row r="45" spans="1:6" x14ac:dyDescent="0.25">
      <c r="A45" s="20"/>
      <c r="B45" s="204">
        <v>2</v>
      </c>
      <c r="C45" s="221" t="s">
        <v>341</v>
      </c>
      <c r="D45" s="163" t="s">
        <v>345</v>
      </c>
      <c r="E45" s="415" t="s">
        <v>332</v>
      </c>
      <c r="F45" s="20"/>
    </row>
    <row r="46" spans="1:6" x14ac:dyDescent="0.25">
      <c r="A46" s="20"/>
      <c r="B46" s="204">
        <v>3</v>
      </c>
      <c r="C46" s="221" t="s">
        <v>342</v>
      </c>
      <c r="D46" s="163" t="s">
        <v>345</v>
      </c>
      <c r="E46" s="415" t="s">
        <v>332</v>
      </c>
      <c r="F46" s="20"/>
    </row>
    <row r="47" spans="1:6" x14ac:dyDescent="0.25">
      <c r="A47" s="20"/>
      <c r="B47" s="204">
        <v>4</v>
      </c>
      <c r="C47" s="221" t="s">
        <v>343</v>
      </c>
      <c r="D47" s="163" t="s">
        <v>345</v>
      </c>
      <c r="E47" s="415" t="s">
        <v>332</v>
      </c>
      <c r="F47" s="20"/>
    </row>
    <row r="48" spans="1:6" x14ac:dyDescent="0.25">
      <c r="A48" s="20"/>
      <c r="B48" s="204">
        <v>5</v>
      </c>
      <c r="C48" s="221" t="s">
        <v>344</v>
      </c>
      <c r="D48" s="163" t="s">
        <v>345</v>
      </c>
      <c r="E48" s="415" t="s">
        <v>332</v>
      </c>
      <c r="F48" s="20"/>
    </row>
    <row r="49" spans="1:6" s="36" customFormat="1" x14ac:dyDescent="0.25">
      <c r="A49" s="42"/>
      <c r="B49" s="241"/>
      <c r="C49" s="238" t="s">
        <v>346</v>
      </c>
      <c r="D49" s="237"/>
      <c r="E49" s="416" t="s">
        <v>332</v>
      </c>
      <c r="F49" s="42"/>
    </row>
    <row r="50" spans="1:6" x14ac:dyDescent="0.25">
      <c r="A50" s="20"/>
      <c r="B50" s="204"/>
      <c r="C50" s="239" t="s">
        <v>235</v>
      </c>
      <c r="D50" s="163"/>
      <c r="E50" s="415" t="s">
        <v>333</v>
      </c>
      <c r="F50" s="20"/>
    </row>
    <row r="51" spans="1:6" x14ac:dyDescent="0.25">
      <c r="A51" s="20"/>
      <c r="B51" s="204">
        <v>1</v>
      </c>
      <c r="C51" s="221" t="s">
        <v>348</v>
      </c>
      <c r="D51" s="163" t="s">
        <v>345</v>
      </c>
      <c r="E51" s="415" t="s">
        <v>333</v>
      </c>
      <c r="F51" s="20"/>
    </row>
    <row r="52" spans="1:6" x14ac:dyDescent="0.25">
      <c r="A52" s="20"/>
      <c r="B52" s="204">
        <v>2</v>
      </c>
      <c r="C52" s="221" t="s">
        <v>347</v>
      </c>
      <c r="D52" s="163" t="s">
        <v>345</v>
      </c>
      <c r="E52" s="415" t="s">
        <v>333</v>
      </c>
      <c r="F52" s="20"/>
    </row>
    <row r="53" spans="1:6" x14ac:dyDescent="0.25">
      <c r="A53" s="20"/>
      <c r="B53" s="204">
        <v>3</v>
      </c>
      <c r="C53" s="221" t="s">
        <v>349</v>
      </c>
      <c r="D53" s="163" t="s">
        <v>330</v>
      </c>
      <c r="E53" s="415" t="s">
        <v>333</v>
      </c>
      <c r="F53" s="20"/>
    </row>
    <row r="54" spans="1:6" x14ac:dyDescent="0.25">
      <c r="A54" s="20"/>
      <c r="B54" s="204">
        <v>4</v>
      </c>
      <c r="C54" s="221" t="s">
        <v>532</v>
      </c>
      <c r="D54" s="163" t="s">
        <v>345</v>
      </c>
      <c r="E54" s="415" t="s">
        <v>333</v>
      </c>
      <c r="F54" s="20"/>
    </row>
    <row r="55" spans="1:6" x14ac:dyDescent="0.25">
      <c r="A55" s="20"/>
      <c r="B55" s="204">
        <v>5</v>
      </c>
      <c r="C55" s="221" t="s">
        <v>533</v>
      </c>
      <c r="D55" s="163" t="s">
        <v>330</v>
      </c>
      <c r="E55" s="415" t="s">
        <v>333</v>
      </c>
      <c r="F55" s="20"/>
    </row>
    <row r="56" spans="1:6" x14ac:dyDescent="0.25">
      <c r="A56" s="20"/>
      <c r="B56" s="204"/>
      <c r="C56" s="239" t="s">
        <v>236</v>
      </c>
      <c r="D56" s="163" t="s">
        <v>345</v>
      </c>
      <c r="E56" s="415" t="s">
        <v>333</v>
      </c>
      <c r="F56" s="20"/>
    </row>
    <row r="57" spans="1:6" x14ac:dyDescent="0.25">
      <c r="A57" s="20"/>
      <c r="B57" s="204"/>
      <c r="C57" s="239" t="s">
        <v>237</v>
      </c>
      <c r="D57" s="163" t="s">
        <v>345</v>
      </c>
      <c r="E57" s="415" t="s">
        <v>333</v>
      </c>
      <c r="F57" s="20"/>
    </row>
    <row r="58" spans="1:6" x14ac:dyDescent="0.25">
      <c r="A58" s="20"/>
      <c r="B58" s="242"/>
      <c r="C58" s="238" t="s">
        <v>350</v>
      </c>
      <c r="D58" s="240" t="s">
        <v>345</v>
      </c>
      <c r="E58" s="416" t="s">
        <v>334</v>
      </c>
      <c r="F58" s="20"/>
    </row>
    <row r="59" spans="1:6" x14ac:dyDescent="0.25">
      <c r="A59" s="20"/>
      <c r="B59" s="242"/>
      <c r="C59" s="238" t="s">
        <v>351</v>
      </c>
      <c r="D59" s="240"/>
      <c r="E59" s="416" t="s">
        <v>335</v>
      </c>
      <c r="F59" s="20"/>
    </row>
    <row r="60" spans="1:6" ht="22.5" x14ac:dyDescent="0.25">
      <c r="A60" s="20"/>
      <c r="B60" s="204">
        <v>1</v>
      </c>
      <c r="C60" s="221" t="s">
        <v>534</v>
      </c>
      <c r="D60" s="163" t="s">
        <v>345</v>
      </c>
      <c r="E60" s="415" t="s">
        <v>335</v>
      </c>
      <c r="F60" s="20"/>
    </row>
    <row r="61" spans="1:6" ht="22.5" x14ac:dyDescent="0.25">
      <c r="A61" s="20"/>
      <c r="B61" s="204">
        <v>2</v>
      </c>
      <c r="C61" s="221" t="s">
        <v>535</v>
      </c>
      <c r="D61" s="163" t="s">
        <v>345</v>
      </c>
      <c r="E61" s="415" t="s">
        <v>335</v>
      </c>
      <c r="F61" s="20"/>
    </row>
    <row r="62" spans="1:6" ht="33.75" x14ac:dyDescent="0.25">
      <c r="A62" s="20"/>
      <c r="B62" s="204">
        <v>3</v>
      </c>
      <c r="C62" s="221" t="s">
        <v>352</v>
      </c>
      <c r="D62" s="163" t="s">
        <v>345</v>
      </c>
      <c r="E62" s="415" t="s">
        <v>335</v>
      </c>
      <c r="F62" s="20"/>
    </row>
    <row r="63" spans="1:6" ht="101.25" x14ac:dyDescent="0.25">
      <c r="A63" s="20"/>
      <c r="B63" s="204">
        <v>4</v>
      </c>
      <c r="C63" s="221" t="s">
        <v>353</v>
      </c>
      <c r="D63" s="163" t="s">
        <v>580</v>
      </c>
      <c r="E63" s="415" t="s">
        <v>335</v>
      </c>
      <c r="F63" s="20"/>
    </row>
    <row r="64" spans="1:6" x14ac:dyDescent="0.25">
      <c r="A64" s="20"/>
      <c r="B64" s="204"/>
      <c r="C64" s="410" t="s">
        <v>354</v>
      </c>
      <c r="D64" s="163" t="s">
        <v>345</v>
      </c>
      <c r="E64" s="415" t="s">
        <v>336</v>
      </c>
      <c r="F64" s="20"/>
    </row>
    <row r="65" spans="1:6" x14ac:dyDescent="0.25">
      <c r="A65" s="20"/>
      <c r="B65" s="204"/>
      <c r="C65" s="239" t="s">
        <v>360</v>
      </c>
      <c r="D65" s="163" t="s">
        <v>345</v>
      </c>
      <c r="E65" s="415" t="s">
        <v>355</v>
      </c>
      <c r="F65" s="20"/>
    </row>
    <row r="66" spans="1:6" x14ac:dyDescent="0.25">
      <c r="A66" s="20"/>
      <c r="B66" s="204"/>
      <c r="C66" s="239" t="s">
        <v>361</v>
      </c>
      <c r="D66" s="163" t="s">
        <v>507</v>
      </c>
      <c r="E66" s="415" t="s">
        <v>690</v>
      </c>
      <c r="F66" s="20"/>
    </row>
    <row r="67" spans="1:6" ht="213.75" x14ac:dyDescent="0.25">
      <c r="A67" s="20"/>
      <c r="B67" s="204"/>
      <c r="C67" s="239" t="s">
        <v>367</v>
      </c>
      <c r="D67" s="163" t="s">
        <v>536</v>
      </c>
      <c r="E67" s="415" t="s">
        <v>357</v>
      </c>
      <c r="F67" s="20"/>
    </row>
    <row r="68" spans="1:6" x14ac:dyDescent="0.25">
      <c r="A68" s="20"/>
      <c r="B68" s="204"/>
      <c r="C68" s="239" t="s">
        <v>362</v>
      </c>
      <c r="D68" s="163" t="s">
        <v>345</v>
      </c>
      <c r="E68" s="411"/>
      <c r="F68" s="20"/>
    </row>
    <row r="69" spans="1:6" x14ac:dyDescent="0.25">
      <c r="A69" s="20"/>
      <c r="B69" s="204"/>
      <c r="C69" s="239" t="s">
        <v>364</v>
      </c>
      <c r="D69" s="163" t="s">
        <v>345</v>
      </c>
      <c r="E69" s="415" t="s">
        <v>358</v>
      </c>
      <c r="F69" s="20"/>
    </row>
    <row r="70" spans="1:6" x14ac:dyDescent="0.25">
      <c r="A70" s="20"/>
      <c r="B70" s="204"/>
      <c r="C70" s="239" t="s">
        <v>365</v>
      </c>
      <c r="D70" s="163" t="s">
        <v>345</v>
      </c>
      <c r="E70" s="415" t="s">
        <v>359</v>
      </c>
      <c r="F70" s="20"/>
    </row>
    <row r="71" spans="1:6" ht="79.5" thickBot="1" x14ac:dyDescent="0.3">
      <c r="A71" s="20"/>
      <c r="B71" s="222"/>
      <c r="C71" s="412" t="s">
        <v>366</v>
      </c>
      <c r="D71" s="413" t="s">
        <v>537</v>
      </c>
      <c r="E71" s="417" t="s">
        <v>691</v>
      </c>
      <c r="F71" s="20"/>
    </row>
    <row r="72" spans="1:6" x14ac:dyDescent="0.25">
      <c r="A72" s="20"/>
      <c r="B72" s="53"/>
      <c r="C72" s="55"/>
      <c r="D72" s="53"/>
      <c r="E72" s="56"/>
      <c r="F72" s="20"/>
    </row>
    <row r="73" spans="1:6" ht="37.15" customHeight="1" x14ac:dyDescent="0.25">
      <c r="A73" s="20"/>
      <c r="B73" s="1344" t="s">
        <v>164</v>
      </c>
      <c r="C73" s="1356"/>
      <c r="D73" s="44"/>
      <c r="E73" s="44"/>
      <c r="F73" s="20"/>
    </row>
  </sheetData>
  <mergeCells count="1">
    <mergeCell ref="B73:C73"/>
  </mergeCells>
  <hyperlinks>
    <hyperlink ref="E3" location="СОДЕРЖАНИЕ!A1" display="Назад в СОДЕРЖАНИЕ "/>
    <hyperlink ref="E8" location="'Водосточные системы (1)'!A1" display="Таблица № 1"/>
    <hyperlink ref="E9" location="'Водосточные системы (1)'!A1" display="Таблица № 1"/>
    <hyperlink ref="E40" location="'Софиты (2)'!A1" display="Таблица № 2"/>
    <hyperlink ref="E41" location="'Софиты (2)'!A1" display="Таблица № 2"/>
    <hyperlink ref="E42" location="'Софиты (2)'!A1" display="Таблица № 2"/>
    <hyperlink ref="E43" location="'ФАСАДЫ (3)'!A1" display="Таблица № 3"/>
    <hyperlink ref="E44" location="'ФАСАДЫ (3)'!A1" display="Таблица № 3"/>
    <hyperlink ref="E45:E48" location="'ФАСАДЫ (3)'!A1" display="Таблица № 3"/>
    <hyperlink ref="E49" location="'Комп. к Софитам_Фасадам (4)'!A1" display="Таблица № 4"/>
    <hyperlink ref="E50" location="'Комп. к Софитам_Фасадам (4)'!A1" display="Таблица № 4"/>
    <hyperlink ref="E51:E57" location="'Комп. к Софитам_Фасадам (4)'!A1" display="Таблица № 4"/>
    <hyperlink ref="E58" location="'Подсистема (6)'!A1" display="Таблица № 6"/>
    <hyperlink ref="E59" location="'Металлочерепица (6)'!A1" display="Таблица № 6"/>
    <hyperlink ref="E60" location="'Металлочерепица (6)'!A1" display="Таблица № 6"/>
    <hyperlink ref="E62:E63" location="'Металлочерепица (6)'!A1" display="Таблица № 6"/>
    <hyperlink ref="E64" location="'Фартуки (гладкие листы) (8)'!A1" display="Таблица № 8"/>
    <hyperlink ref="E65" location="'Колпаки (9)'!A1" display="Таблица № 9"/>
    <hyperlink ref="E66" location="'Комплектующие для кровли (11)'!A1" display="Таблица № 10"/>
    <hyperlink ref="E67" location="'Аксессуары для кровли (12)'!A1" display="Таблица № 12"/>
    <hyperlink ref="E69" location="'Комплектующие для ВС (13)'!A1" display="Таблица № 13"/>
    <hyperlink ref="E70" location="'Модульные ограждения (14)'!A1" display="Таблица № 14"/>
    <hyperlink ref="E71" location="'Демонстрационные материалы (15)'!A1" display="Таблица № 15"/>
    <hyperlink ref="E61" location="'Металлочерепица (6)'!A1" display="Таблица № 6"/>
    <hyperlink ref="E8:E39" location="'Водосточные системы (2)'!A1" display="Таблица № 2"/>
    <hyperlink ref="E40:E42" location="'Софиты (3)'!A1" display="Таблица № 3"/>
    <hyperlink ref="E43:E49" location="'ФАСАДЫ (4)'!A1" display="Таблица № 4"/>
    <hyperlink ref="E50:E57" location="'Комп. к Софитам_Фасадам (5)'!A1" display="Таблица № 5"/>
    <hyperlink ref="E59:E63" location="'Металлочерепица (7)'!A1" display="Таблица № 7"/>
  </hyperlinks>
  <pageMargins left="0.23622047244094491" right="0.23622047244094491" top="0.35433070866141736" bottom="0.74803149606299213" header="0.11811023622047245" footer="0.11811023622047245"/>
  <pageSetup paperSize="9" scale="59" orientation="portrait" r:id="rId1"/>
  <headerFooter>
    <oddFoote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9"/>
  <sheetViews>
    <sheetView zoomScaleNormal="100" zoomScaleSheetLayoutView="130" workbookViewId="0">
      <selection activeCell="D60" sqref="D60"/>
    </sheetView>
  </sheetViews>
  <sheetFormatPr defaultColWidth="8.7109375" defaultRowHeight="15" x14ac:dyDescent="0.25"/>
  <cols>
    <col min="1" max="1" width="8.7109375" style="25"/>
    <col min="2" max="2" width="2.42578125" style="25" customWidth="1"/>
    <col min="3" max="16384" width="8.7109375" style="25"/>
  </cols>
  <sheetData>
    <row r="1" spans="1:13" x14ac:dyDescent="0.25">
      <c r="A1" s="20"/>
      <c r="B1" s="20"/>
      <c r="C1" s="20"/>
      <c r="D1" s="20"/>
      <c r="E1" s="20"/>
      <c r="F1" s="20"/>
      <c r="G1" s="20"/>
      <c r="H1" s="20"/>
      <c r="I1" s="20"/>
      <c r="J1" s="20"/>
      <c r="K1" s="20"/>
      <c r="L1" s="20"/>
      <c r="M1" s="20"/>
    </row>
    <row r="2" spans="1:13" x14ac:dyDescent="0.25">
      <c r="A2" s="20"/>
      <c r="B2" s="20"/>
      <c r="C2" s="21"/>
      <c r="D2" s="20"/>
      <c r="E2" s="20"/>
      <c r="F2" s="20"/>
      <c r="G2" s="20"/>
      <c r="H2" s="20"/>
      <c r="I2" s="20"/>
      <c r="J2" s="20"/>
      <c r="K2" s="22" t="s">
        <v>205</v>
      </c>
      <c r="L2" s="20"/>
      <c r="M2" s="20"/>
    </row>
    <row r="3" spans="1:13" x14ac:dyDescent="0.25">
      <c r="A3" s="20"/>
      <c r="B3" s="20" t="s">
        <v>260</v>
      </c>
      <c r="C3" s="20"/>
      <c r="D3" s="20"/>
      <c r="E3" s="20"/>
      <c r="F3" s="20"/>
      <c r="G3" s="20"/>
      <c r="H3" s="20"/>
      <c r="I3" s="20"/>
      <c r="J3" s="20"/>
      <c r="K3" s="20"/>
      <c r="L3" s="20"/>
      <c r="M3" s="20"/>
    </row>
    <row r="4" spans="1:13" x14ac:dyDescent="0.25">
      <c r="A4" s="20"/>
      <c r="B4" s="20"/>
      <c r="C4" s="20"/>
      <c r="D4" s="20"/>
      <c r="E4" s="20"/>
      <c r="F4" s="20"/>
      <c r="G4" s="20"/>
      <c r="H4" s="20"/>
      <c r="I4" s="20"/>
      <c r="J4" s="20"/>
      <c r="K4" s="20"/>
      <c r="L4" s="20"/>
      <c r="M4" s="20"/>
    </row>
    <row r="5" spans="1:13" x14ac:dyDescent="0.25">
      <c r="A5" s="20" t="s">
        <v>296</v>
      </c>
      <c r="B5" s="20"/>
      <c r="C5" s="20"/>
      <c r="D5" s="20"/>
      <c r="E5" s="20"/>
      <c r="F5" s="20"/>
      <c r="G5" s="20"/>
      <c r="H5" s="20"/>
      <c r="I5" s="20"/>
      <c r="J5" s="20"/>
      <c r="K5" s="20"/>
      <c r="L5" s="20"/>
      <c r="M5" s="20"/>
    </row>
    <row r="6" spans="1:13" x14ac:dyDescent="0.25">
      <c r="A6" s="20"/>
      <c r="B6" s="20" t="s">
        <v>261</v>
      </c>
      <c r="C6" s="20" t="s">
        <v>297</v>
      </c>
      <c r="D6" s="20"/>
      <c r="E6" s="20"/>
      <c r="F6" s="20"/>
      <c r="G6" s="20"/>
      <c r="H6" s="20"/>
      <c r="I6" s="20"/>
      <c r="J6" s="20"/>
      <c r="K6" s="20"/>
      <c r="L6" s="20"/>
      <c r="M6" s="20"/>
    </row>
    <row r="7" spans="1:13" x14ac:dyDescent="0.25">
      <c r="A7" s="20"/>
      <c r="B7" s="20" t="s">
        <v>298</v>
      </c>
      <c r="C7" s="20" t="s">
        <v>299</v>
      </c>
      <c r="D7" s="20"/>
      <c r="E7" s="20"/>
      <c r="F7" s="20"/>
      <c r="G7" s="20"/>
      <c r="H7" s="20"/>
      <c r="I7" s="20"/>
      <c r="J7" s="20"/>
      <c r="K7" s="20"/>
      <c r="L7" s="20"/>
      <c r="M7" s="20"/>
    </row>
    <row r="8" spans="1:13" x14ac:dyDescent="0.25">
      <c r="A8" s="20"/>
      <c r="B8" s="20" t="s">
        <v>300</v>
      </c>
      <c r="C8" s="20" t="s">
        <v>301</v>
      </c>
      <c r="D8" s="20"/>
      <c r="E8" s="20"/>
      <c r="F8" s="20"/>
      <c r="G8" s="20"/>
      <c r="H8" s="20"/>
      <c r="I8" s="20"/>
      <c r="J8" s="20"/>
      <c r="K8" s="20"/>
      <c r="L8" s="20"/>
      <c r="M8" s="20"/>
    </row>
    <row r="9" spans="1:13" x14ac:dyDescent="0.25">
      <c r="A9" s="20"/>
      <c r="B9" s="20"/>
      <c r="C9" s="20"/>
      <c r="D9" s="20"/>
      <c r="E9" s="20"/>
      <c r="F9" s="20"/>
      <c r="G9" s="20"/>
      <c r="H9" s="20"/>
      <c r="I9" s="20"/>
      <c r="J9" s="20"/>
      <c r="K9" s="20"/>
      <c r="L9" s="20"/>
      <c r="M9" s="20"/>
    </row>
    <row r="10" spans="1:13" x14ac:dyDescent="0.25">
      <c r="A10" s="20"/>
      <c r="B10" s="20"/>
      <c r="C10" s="20"/>
      <c r="D10" s="20"/>
      <c r="E10" s="20"/>
      <c r="F10" s="20"/>
      <c r="G10" s="20"/>
      <c r="H10" s="20"/>
      <c r="I10" s="20"/>
      <c r="J10" s="20"/>
      <c r="K10" s="20"/>
      <c r="L10" s="20"/>
      <c r="M10" s="20"/>
    </row>
    <row r="11" spans="1:13" x14ac:dyDescent="0.25">
      <c r="A11" s="20"/>
      <c r="B11" s="20"/>
      <c r="C11" s="20"/>
      <c r="D11" s="20"/>
      <c r="E11" s="20"/>
      <c r="F11" s="20"/>
      <c r="G11" s="20"/>
      <c r="H11" s="20"/>
      <c r="I11" s="20"/>
      <c r="J11" s="20"/>
      <c r="K11" s="20"/>
      <c r="L11" s="20"/>
      <c r="M11" s="20"/>
    </row>
    <row r="12" spans="1:13" x14ac:dyDescent="0.25">
      <c r="A12" s="20"/>
      <c r="B12" s="20"/>
      <c r="C12" s="20"/>
      <c r="D12" s="20"/>
      <c r="E12" s="20"/>
      <c r="F12" s="20"/>
      <c r="G12" s="20"/>
      <c r="H12" s="20"/>
      <c r="I12" s="20"/>
      <c r="J12" s="20"/>
      <c r="K12" s="20"/>
      <c r="L12" s="20"/>
      <c r="M12" s="20"/>
    </row>
    <row r="13" spans="1:13" x14ac:dyDescent="0.25">
      <c r="A13" s="20"/>
      <c r="B13" s="20"/>
      <c r="C13" s="20"/>
      <c r="D13" s="20"/>
      <c r="E13" s="20"/>
      <c r="F13" s="20"/>
      <c r="G13" s="20"/>
      <c r="H13" s="20"/>
      <c r="I13" s="20"/>
      <c r="J13" s="20"/>
      <c r="K13" s="20"/>
      <c r="L13" s="20"/>
      <c r="M13" s="20"/>
    </row>
    <row r="14" spans="1:13" x14ac:dyDescent="0.25">
      <c r="A14" s="20"/>
      <c r="B14" s="20"/>
      <c r="C14" s="20"/>
      <c r="D14" s="20"/>
      <c r="E14" s="20"/>
      <c r="F14" s="20"/>
      <c r="G14" s="20"/>
      <c r="H14" s="20"/>
      <c r="I14" s="20"/>
      <c r="J14" s="20"/>
      <c r="K14" s="20"/>
      <c r="L14" s="20"/>
      <c r="M14" s="20"/>
    </row>
    <row r="15" spans="1:13" x14ac:dyDescent="0.25">
      <c r="A15" s="20"/>
      <c r="B15" s="20"/>
      <c r="C15" s="20"/>
      <c r="D15" s="20"/>
      <c r="E15" s="20"/>
      <c r="F15" s="20"/>
      <c r="G15" s="20"/>
      <c r="H15" s="20"/>
      <c r="I15" s="20"/>
      <c r="J15" s="20"/>
      <c r="K15" s="20"/>
      <c r="L15" s="20"/>
      <c r="M15" s="20"/>
    </row>
    <row r="16" spans="1:13" x14ac:dyDescent="0.25">
      <c r="A16" s="20"/>
      <c r="B16" s="20"/>
      <c r="C16" s="20"/>
      <c r="D16" s="20"/>
      <c r="E16" s="20"/>
      <c r="F16" s="20"/>
      <c r="G16" s="20"/>
      <c r="H16" s="20"/>
      <c r="I16" s="20"/>
      <c r="J16" s="20"/>
      <c r="K16" s="20"/>
      <c r="L16" s="20"/>
      <c r="M16" s="20"/>
    </row>
    <row r="17" spans="1:13" x14ac:dyDescent="0.25">
      <c r="A17" s="20"/>
      <c r="B17" s="20"/>
      <c r="C17" s="20"/>
      <c r="D17" s="20"/>
      <c r="E17" s="20"/>
      <c r="F17" s="20"/>
      <c r="G17" s="20"/>
      <c r="H17" s="20"/>
      <c r="I17" s="20"/>
      <c r="J17" s="20"/>
      <c r="K17" s="20"/>
      <c r="L17" s="20"/>
      <c r="M17" s="20"/>
    </row>
    <row r="18" spans="1:13" x14ac:dyDescent="0.25">
      <c r="A18" s="20"/>
      <c r="B18" s="20"/>
      <c r="C18" s="20"/>
      <c r="D18" s="20"/>
      <c r="E18" s="20"/>
      <c r="F18" s="20"/>
      <c r="G18" s="20"/>
      <c r="H18" s="20"/>
      <c r="I18" s="20"/>
      <c r="J18" s="20"/>
      <c r="K18" s="20"/>
      <c r="L18" s="20"/>
      <c r="M18" s="20"/>
    </row>
    <row r="19" spans="1:13" x14ac:dyDescent="0.25">
      <c r="A19" s="20"/>
      <c r="B19" s="20"/>
      <c r="C19" s="20"/>
      <c r="D19" s="20"/>
      <c r="E19" s="20"/>
      <c r="F19" s="20"/>
      <c r="G19" s="20"/>
      <c r="H19" s="20"/>
      <c r="I19" s="20"/>
      <c r="J19" s="20"/>
      <c r="K19" s="20"/>
      <c r="L19" s="20"/>
      <c r="M19" s="20"/>
    </row>
  </sheetData>
  <hyperlinks>
    <hyperlink ref="K2" location="СОДЕРЖАНИЕ!A1" display="Назад в СОДЕРЖАНИЕ "/>
  </hyperlinks>
  <pageMargins left="0.7" right="0.7" top="0.75" bottom="0.75" header="0.3" footer="0.3"/>
  <pageSetup paperSize="9" scale="7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Normal="100" zoomScaleSheetLayoutView="100" workbookViewId="0">
      <selection activeCell="M6" sqref="M6"/>
    </sheetView>
  </sheetViews>
  <sheetFormatPr defaultColWidth="8.7109375" defaultRowHeight="15" x14ac:dyDescent="0.25"/>
  <cols>
    <col min="1" max="1" width="4.28515625" style="25" customWidth="1"/>
    <col min="2" max="2" width="10.7109375" style="25" customWidth="1"/>
    <col min="3" max="3" width="11.7109375" style="25" customWidth="1"/>
    <col min="4" max="4" width="16.28515625" style="25" customWidth="1"/>
    <col min="5" max="5" width="7" style="25" customWidth="1"/>
    <col min="6" max="6" width="22.7109375" style="287" customWidth="1"/>
    <col min="7" max="7" width="8.5703125" style="25" customWidth="1"/>
    <col min="8" max="8" width="5.5703125" style="25" customWidth="1"/>
    <col min="9" max="9" width="1.28515625" style="25" customWidth="1"/>
    <col min="10" max="10" width="17.7109375" style="25" customWidth="1"/>
    <col min="11" max="11" width="18.28515625" style="25" customWidth="1"/>
    <col min="12" max="12" width="17.140625" style="25" hidden="1" customWidth="1"/>
    <col min="13" max="13" width="20.140625" style="25" customWidth="1"/>
    <col min="14" max="14" width="19.7109375" style="25" customWidth="1"/>
    <col min="15" max="15" width="20.28515625" style="25" customWidth="1"/>
    <col min="16" max="17" width="20.5703125" style="25" customWidth="1"/>
    <col min="18" max="18" width="20.7109375" style="25" customWidth="1"/>
    <col min="19" max="19" width="4.42578125" style="25" customWidth="1"/>
    <col min="20" max="16384" width="8.7109375" style="25"/>
  </cols>
  <sheetData>
    <row r="1" spans="1:19" ht="16.5" thickBot="1" x14ac:dyDescent="0.3">
      <c r="A1" s="548" t="s">
        <v>737</v>
      </c>
      <c r="B1" s="444"/>
      <c r="C1"/>
      <c r="D1"/>
      <c r="E1"/>
      <c r="F1" s="430"/>
      <c r="G1"/>
      <c r="H1"/>
      <c r="I1" s="492"/>
      <c r="J1" s="549"/>
      <c r="K1" s="549"/>
      <c r="L1" s="549"/>
      <c r="M1" s="549"/>
      <c r="N1" s="20"/>
      <c r="O1" s="20"/>
      <c r="P1" s="20"/>
      <c r="Q1" s="20"/>
      <c r="R1" s="22" t="s">
        <v>205</v>
      </c>
      <c r="S1" s="20"/>
    </row>
    <row r="2" spans="1:19" x14ac:dyDescent="0.25">
      <c r="A2" s="1385" t="s">
        <v>0</v>
      </c>
      <c r="B2" s="1376" t="s">
        <v>801</v>
      </c>
      <c r="C2" s="1379" t="s">
        <v>84</v>
      </c>
      <c r="D2" s="1379" t="s">
        <v>85</v>
      </c>
      <c r="E2" s="1376" t="s">
        <v>802</v>
      </c>
      <c r="F2" s="1373" t="s">
        <v>803</v>
      </c>
      <c r="G2" s="1376" t="s">
        <v>804</v>
      </c>
      <c r="H2" s="1376" t="s">
        <v>805</v>
      </c>
      <c r="I2" s="550"/>
      <c r="J2" s="1379" t="s">
        <v>86</v>
      </c>
      <c r="K2" s="1379"/>
      <c r="L2" s="1379"/>
      <c r="M2" s="1379"/>
      <c r="N2" s="1379"/>
      <c r="O2" s="1379"/>
      <c r="P2" s="1379"/>
      <c r="Q2" s="1380"/>
      <c r="R2" s="1381"/>
      <c r="S2" s="42"/>
    </row>
    <row r="3" spans="1:19" ht="26.25" customHeight="1" x14ac:dyDescent="0.25">
      <c r="A3" s="1386"/>
      <c r="B3" s="1377"/>
      <c r="C3" s="1363"/>
      <c r="D3" s="1363"/>
      <c r="E3" s="1377"/>
      <c r="F3" s="1374"/>
      <c r="G3" s="1377"/>
      <c r="H3" s="1377"/>
      <c r="I3" s="551"/>
      <c r="J3" s="1363" t="s">
        <v>526</v>
      </c>
      <c r="K3" s="1363" t="s">
        <v>806</v>
      </c>
      <c r="L3" s="1363" t="s">
        <v>807</v>
      </c>
      <c r="M3" s="1363" t="s">
        <v>856</v>
      </c>
      <c r="N3" s="1363" t="s">
        <v>87</v>
      </c>
      <c r="O3" s="1363" t="s">
        <v>808</v>
      </c>
      <c r="P3" s="1382" t="s">
        <v>809</v>
      </c>
      <c r="Q3" s="1382" t="s">
        <v>810</v>
      </c>
      <c r="R3" s="1383" t="s">
        <v>811</v>
      </c>
      <c r="S3" s="42"/>
    </row>
    <row r="4" spans="1:19" ht="26.25" customHeight="1" thickBot="1" x14ac:dyDescent="0.3">
      <c r="A4" s="1387"/>
      <c r="B4" s="1378"/>
      <c r="C4" s="1364"/>
      <c r="D4" s="1364"/>
      <c r="E4" s="1378"/>
      <c r="F4" s="1375"/>
      <c r="G4" s="1378"/>
      <c r="H4" s="1378"/>
      <c r="I4" s="552"/>
      <c r="J4" s="1364"/>
      <c r="K4" s="1364"/>
      <c r="L4" s="1364"/>
      <c r="M4" s="1364"/>
      <c r="N4" s="1364"/>
      <c r="O4" s="1364"/>
      <c r="P4" s="1378"/>
      <c r="Q4" s="1378"/>
      <c r="R4" s="1384"/>
      <c r="S4" s="42"/>
    </row>
    <row r="5" spans="1:19" ht="15.75" thickBot="1" x14ac:dyDescent="0.3">
      <c r="A5" s="1365" t="s">
        <v>88</v>
      </c>
      <c r="B5" s="1366"/>
      <c r="C5" s="1367"/>
      <c r="D5" s="1367"/>
      <c r="E5" s="1367"/>
      <c r="F5" s="1367"/>
      <c r="G5" s="1367"/>
      <c r="H5" s="1367"/>
      <c r="I5" s="1367"/>
      <c r="J5" s="1367"/>
      <c r="K5" s="1367"/>
      <c r="L5" s="1367"/>
      <c r="M5" s="1367"/>
      <c r="N5" s="1367"/>
      <c r="O5" s="1367"/>
      <c r="P5" s="1367"/>
      <c r="Q5" s="1368"/>
      <c r="R5" s="1369"/>
      <c r="S5" s="20"/>
    </row>
    <row r="6" spans="1:19" x14ac:dyDescent="0.25">
      <c r="A6" s="1370">
        <v>1</v>
      </c>
      <c r="B6" s="1357"/>
      <c r="C6" s="1359" t="s">
        <v>75</v>
      </c>
      <c r="D6" s="1361" t="s">
        <v>812</v>
      </c>
      <c r="E6" s="610" t="s">
        <v>813</v>
      </c>
      <c r="F6" s="611" t="s">
        <v>814</v>
      </c>
      <c r="G6" s="610">
        <v>140</v>
      </c>
      <c r="H6" s="610">
        <v>0.45</v>
      </c>
      <c r="I6" s="610"/>
      <c r="J6" s="610"/>
      <c r="K6" s="610"/>
      <c r="L6" s="610"/>
      <c r="M6" s="610"/>
      <c r="N6" s="612"/>
      <c r="O6" s="613"/>
      <c r="P6" s="612"/>
      <c r="Q6" s="614"/>
      <c r="R6" s="615"/>
      <c r="S6" s="20"/>
    </row>
    <row r="7" spans="1:19" ht="15.75" thickBot="1" x14ac:dyDescent="0.3">
      <c r="A7" s="1371"/>
      <c r="B7" s="1358"/>
      <c r="C7" s="1360"/>
      <c r="D7" s="1362"/>
      <c r="E7" s="616" t="s">
        <v>815</v>
      </c>
      <c r="F7" s="617" t="s">
        <v>816</v>
      </c>
      <c r="G7" s="618">
        <v>180</v>
      </c>
      <c r="H7" s="618">
        <v>0.5</v>
      </c>
      <c r="I7" s="619"/>
      <c r="J7" s="620"/>
      <c r="K7" s="619"/>
      <c r="L7" s="619"/>
      <c r="M7" s="619"/>
      <c r="N7" s="619"/>
      <c r="O7" s="619"/>
      <c r="P7" s="619"/>
      <c r="Q7" s="619"/>
      <c r="R7" s="621"/>
      <c r="S7" s="20"/>
    </row>
    <row r="8" spans="1:19" ht="15.75" thickBot="1" x14ac:dyDescent="0.3">
      <c r="A8" s="1372"/>
      <c r="B8" s="559"/>
      <c r="C8" s="560" t="s">
        <v>615</v>
      </c>
      <c r="D8" s="440" t="s">
        <v>817</v>
      </c>
      <c r="E8" s="561" t="s">
        <v>818</v>
      </c>
      <c r="F8" s="570" t="s">
        <v>819</v>
      </c>
      <c r="G8" s="561">
        <v>275</v>
      </c>
      <c r="H8" s="561">
        <v>0.5</v>
      </c>
      <c r="I8" s="561"/>
      <c r="J8" s="561"/>
      <c r="K8" s="562"/>
      <c r="L8" s="561"/>
      <c r="M8" s="561"/>
      <c r="N8" s="602"/>
      <c r="O8" s="602"/>
      <c r="P8" s="602"/>
      <c r="Q8" s="440"/>
      <c r="R8" s="581"/>
      <c r="S8" s="20"/>
    </row>
    <row r="9" spans="1:19" x14ac:dyDescent="0.25">
      <c r="A9" s="1370">
        <v>2</v>
      </c>
      <c r="B9" s="1388"/>
      <c r="C9" s="1391" t="s">
        <v>74</v>
      </c>
      <c r="D9" s="1394" t="s">
        <v>820</v>
      </c>
      <c r="E9" s="524" t="s">
        <v>813</v>
      </c>
      <c r="F9" s="553" t="s">
        <v>814</v>
      </c>
      <c r="G9" s="524">
        <v>140</v>
      </c>
      <c r="H9" s="524">
        <v>0.45</v>
      </c>
      <c r="I9" s="524"/>
      <c r="J9" s="524"/>
      <c r="K9" s="524"/>
      <c r="L9" s="524" t="s">
        <v>18</v>
      </c>
      <c r="M9" s="563"/>
      <c r="N9" s="599"/>
      <c r="O9" s="554"/>
      <c r="P9" s="599"/>
      <c r="Q9" s="527"/>
      <c r="R9" s="555"/>
      <c r="S9" s="20"/>
    </row>
    <row r="10" spans="1:19" x14ac:dyDescent="0.25">
      <c r="A10" s="1371"/>
      <c r="B10" s="1389"/>
      <c r="C10" s="1392"/>
      <c r="D10" s="1395"/>
      <c r="E10" s="523" t="s">
        <v>813</v>
      </c>
      <c r="F10" s="564" t="s">
        <v>814</v>
      </c>
      <c r="G10" s="523">
        <v>140</v>
      </c>
      <c r="H10" s="523">
        <v>0.5</v>
      </c>
      <c r="I10" s="497"/>
      <c r="J10" s="523"/>
      <c r="K10" s="523"/>
      <c r="L10" s="523"/>
      <c r="M10" s="565"/>
      <c r="N10" s="598"/>
      <c r="O10" s="598"/>
      <c r="P10" s="598"/>
      <c r="Q10" s="556"/>
      <c r="R10" s="609"/>
      <c r="S10" s="20"/>
    </row>
    <row r="11" spans="1:19" x14ac:dyDescent="0.25">
      <c r="A11" s="1371"/>
      <c r="B11" s="1389"/>
      <c r="C11" s="1392"/>
      <c r="D11" s="1395"/>
      <c r="E11" s="556" t="s">
        <v>815</v>
      </c>
      <c r="F11" s="557" t="s">
        <v>816</v>
      </c>
      <c r="G11" s="497">
        <v>180</v>
      </c>
      <c r="H11" s="497">
        <v>0.5</v>
      </c>
      <c r="I11" s="497"/>
      <c r="J11" s="566"/>
      <c r="K11" s="523"/>
      <c r="L11" s="523"/>
      <c r="M11" s="523"/>
      <c r="N11" s="523"/>
      <c r="O11" s="523"/>
      <c r="P11" s="523"/>
      <c r="Q11" s="567"/>
      <c r="R11" s="558"/>
      <c r="S11" s="20"/>
    </row>
    <row r="12" spans="1:19" x14ac:dyDescent="0.25">
      <c r="A12" s="1371"/>
      <c r="B12" s="1389"/>
      <c r="C12" s="1392"/>
      <c r="D12" s="1395"/>
      <c r="E12" s="523" t="s">
        <v>813</v>
      </c>
      <c r="F12" s="564" t="s">
        <v>821</v>
      </c>
      <c r="G12" s="497">
        <v>180</v>
      </c>
      <c r="H12" s="497">
        <v>0.5</v>
      </c>
      <c r="I12" s="497"/>
      <c r="J12" s="523"/>
      <c r="K12" s="523"/>
      <c r="L12" s="523"/>
      <c r="M12" s="566"/>
      <c r="N12" s="598"/>
      <c r="O12" s="598"/>
      <c r="P12" s="598"/>
      <c r="Q12" s="601"/>
      <c r="R12" s="609"/>
      <c r="S12" s="492"/>
    </row>
    <row r="13" spans="1:19" x14ac:dyDescent="0.25">
      <c r="A13" s="1371"/>
      <c r="B13" s="1389"/>
      <c r="C13" s="1392"/>
      <c r="D13" s="1395"/>
      <c r="E13" s="523" t="s">
        <v>822</v>
      </c>
      <c r="F13" s="557" t="s">
        <v>819</v>
      </c>
      <c r="G13" s="497">
        <v>275</v>
      </c>
      <c r="H13" s="497">
        <v>0.5</v>
      </c>
      <c r="I13" s="497"/>
      <c r="J13" s="523"/>
      <c r="K13" s="566"/>
      <c r="L13" s="523"/>
      <c r="M13" s="523"/>
      <c r="N13" s="523"/>
      <c r="O13" s="523"/>
      <c r="P13" s="523"/>
      <c r="Q13" s="567"/>
      <c r="R13" s="558"/>
      <c r="S13" s="20"/>
    </row>
    <row r="14" spans="1:19" x14ac:dyDescent="0.25">
      <c r="A14" s="1371"/>
      <c r="B14" s="1389"/>
      <c r="C14" s="1392"/>
      <c r="D14" s="1395"/>
      <c r="E14" s="523" t="s">
        <v>823</v>
      </c>
      <c r="F14" s="568" t="s">
        <v>824</v>
      </c>
      <c r="G14" s="497">
        <v>275</v>
      </c>
      <c r="H14" s="497">
        <v>0.5</v>
      </c>
      <c r="I14" s="497"/>
      <c r="J14" s="523"/>
      <c r="K14" s="556"/>
      <c r="L14" s="523"/>
      <c r="M14" s="569"/>
      <c r="N14" s="598"/>
      <c r="O14" s="598"/>
      <c r="P14" s="598"/>
      <c r="Q14" s="601"/>
      <c r="R14" s="605"/>
      <c r="S14" s="20"/>
    </row>
    <row r="15" spans="1:19" ht="15.75" thickBot="1" x14ac:dyDescent="0.3">
      <c r="A15" s="1372"/>
      <c r="B15" s="1390"/>
      <c r="C15" s="1393"/>
      <c r="D15" s="1396"/>
      <c r="E15" s="561" t="s">
        <v>822</v>
      </c>
      <c r="F15" s="570" t="s">
        <v>825</v>
      </c>
      <c r="G15" s="526">
        <v>275</v>
      </c>
      <c r="H15" s="526">
        <v>0.5</v>
      </c>
      <c r="I15" s="526"/>
      <c r="J15" s="561"/>
      <c r="K15" s="562"/>
      <c r="L15" s="561"/>
      <c r="M15" s="440"/>
      <c r="N15" s="440"/>
      <c r="O15" s="440"/>
      <c r="P15" s="440"/>
      <c r="Q15" s="571"/>
      <c r="R15" s="572"/>
      <c r="S15" s="20"/>
    </row>
    <row r="16" spans="1:19" x14ac:dyDescent="0.25">
      <c r="A16" s="1370">
        <v>3</v>
      </c>
      <c r="B16" s="1397"/>
      <c r="C16" s="1391" t="s">
        <v>89</v>
      </c>
      <c r="D16" s="1394" t="s">
        <v>826</v>
      </c>
      <c r="E16" s="524" t="s">
        <v>813</v>
      </c>
      <c r="F16" s="553" t="s">
        <v>814</v>
      </c>
      <c r="G16" s="524">
        <v>140</v>
      </c>
      <c r="H16" s="524">
        <v>0.45</v>
      </c>
      <c r="I16" s="524"/>
      <c r="J16" s="524"/>
      <c r="K16" s="524"/>
      <c r="L16" s="524"/>
      <c r="M16" s="563"/>
      <c r="N16" s="599"/>
      <c r="O16" s="554"/>
      <c r="P16" s="599"/>
      <c r="Q16" s="527"/>
      <c r="R16" s="555"/>
      <c r="S16" s="20"/>
    </row>
    <row r="17" spans="1:19" x14ac:dyDescent="0.25">
      <c r="A17" s="1371"/>
      <c r="B17" s="1398"/>
      <c r="C17" s="1392"/>
      <c r="D17" s="1395"/>
      <c r="E17" s="523" t="s">
        <v>813</v>
      </c>
      <c r="F17" s="564" t="s">
        <v>814</v>
      </c>
      <c r="G17" s="523">
        <v>140</v>
      </c>
      <c r="H17" s="523">
        <v>0.5</v>
      </c>
      <c r="I17" s="497"/>
      <c r="J17" s="497"/>
      <c r="K17" s="497"/>
      <c r="L17" s="497"/>
      <c r="M17" s="565"/>
      <c r="N17" s="598"/>
      <c r="O17" s="598"/>
      <c r="P17" s="598"/>
      <c r="Q17" s="523"/>
      <c r="R17" s="605"/>
      <c r="S17" s="20"/>
    </row>
    <row r="18" spans="1:19" x14ac:dyDescent="0.25">
      <c r="A18" s="1371"/>
      <c r="B18" s="1398"/>
      <c r="C18" s="1392"/>
      <c r="D18" s="1395"/>
      <c r="E18" s="523" t="s">
        <v>827</v>
      </c>
      <c r="F18" s="557" t="s">
        <v>816</v>
      </c>
      <c r="G18" s="497">
        <v>180</v>
      </c>
      <c r="H18" s="497">
        <v>0.5</v>
      </c>
      <c r="I18" s="497"/>
      <c r="J18" s="566"/>
      <c r="K18" s="523"/>
      <c r="L18" s="523"/>
      <c r="M18" s="523"/>
      <c r="N18" s="523"/>
      <c r="O18" s="523"/>
      <c r="P18" s="523"/>
      <c r="Q18" s="567"/>
      <c r="R18" s="558"/>
      <c r="S18" s="20"/>
    </row>
    <row r="19" spans="1:19" x14ac:dyDescent="0.25">
      <c r="A19" s="1371"/>
      <c r="B19" s="1398"/>
      <c r="C19" s="1392"/>
      <c r="D19" s="1395"/>
      <c r="E19" s="523" t="s">
        <v>813</v>
      </c>
      <c r="F19" s="564" t="s">
        <v>821</v>
      </c>
      <c r="G19" s="497">
        <v>180</v>
      </c>
      <c r="H19" s="497">
        <v>0.5</v>
      </c>
      <c r="I19" s="497"/>
      <c r="J19" s="497"/>
      <c r="K19" s="497"/>
      <c r="L19" s="497"/>
      <c r="M19" s="573"/>
      <c r="N19" s="598"/>
      <c r="O19" s="598"/>
      <c r="P19" s="598"/>
      <c r="Q19" s="601"/>
      <c r="R19" s="605"/>
      <c r="S19" s="20"/>
    </row>
    <row r="20" spans="1:19" x14ac:dyDescent="0.25">
      <c r="A20" s="1371"/>
      <c r="B20" s="1398"/>
      <c r="C20" s="1392"/>
      <c r="D20" s="1395"/>
      <c r="E20" s="523" t="s">
        <v>822</v>
      </c>
      <c r="F20" s="557" t="s">
        <v>819</v>
      </c>
      <c r="G20" s="497">
        <v>275</v>
      </c>
      <c r="H20" s="497">
        <v>0.5</v>
      </c>
      <c r="I20" s="497"/>
      <c r="J20" s="523"/>
      <c r="K20" s="566"/>
      <c r="L20" s="497"/>
      <c r="M20" s="523"/>
      <c r="N20" s="497"/>
      <c r="O20" s="497"/>
      <c r="P20" s="497"/>
      <c r="Q20" s="523"/>
      <c r="R20" s="525"/>
      <c r="S20" s="20"/>
    </row>
    <row r="21" spans="1:19" x14ac:dyDescent="0.25">
      <c r="A21" s="1371"/>
      <c r="B21" s="1398"/>
      <c r="C21" s="1392"/>
      <c r="D21" s="1395"/>
      <c r="E21" s="523" t="s">
        <v>823</v>
      </c>
      <c r="F21" s="568" t="s">
        <v>824</v>
      </c>
      <c r="G21" s="497">
        <v>275</v>
      </c>
      <c r="H21" s="497">
        <v>0.5</v>
      </c>
      <c r="I21" s="497"/>
      <c r="J21" s="523"/>
      <c r="K21" s="556"/>
      <c r="L21" s="497"/>
      <c r="M21" s="569"/>
      <c r="N21" s="608"/>
      <c r="O21" s="608"/>
      <c r="P21" s="608"/>
      <c r="Q21" s="598"/>
      <c r="R21" s="609"/>
      <c r="S21" s="20"/>
    </row>
    <row r="22" spans="1:19" ht="15.75" thickBot="1" x14ac:dyDescent="0.3">
      <c r="A22" s="1372"/>
      <c r="B22" s="1399"/>
      <c r="C22" s="1393"/>
      <c r="D22" s="1396"/>
      <c r="E22" s="561" t="s">
        <v>822</v>
      </c>
      <c r="F22" s="570" t="s">
        <v>825</v>
      </c>
      <c r="G22" s="526">
        <v>275</v>
      </c>
      <c r="H22" s="526">
        <v>0.5</v>
      </c>
      <c r="I22" s="526"/>
      <c r="J22" s="561"/>
      <c r="K22" s="562"/>
      <c r="L22" s="526"/>
      <c r="M22" s="440"/>
      <c r="N22" s="440"/>
      <c r="O22" s="440"/>
      <c r="P22" s="440"/>
      <c r="Q22" s="571"/>
      <c r="R22" s="572"/>
      <c r="S22" s="20"/>
    </row>
    <row r="23" spans="1:19" x14ac:dyDescent="0.25">
      <c r="A23" s="1400">
        <v>4</v>
      </c>
      <c r="B23" s="1403"/>
      <c r="C23" s="1406" t="s">
        <v>135</v>
      </c>
      <c r="D23" s="1409" t="s">
        <v>828</v>
      </c>
      <c r="E23" s="574" t="s">
        <v>813</v>
      </c>
      <c r="F23" s="553" t="s">
        <v>814</v>
      </c>
      <c r="G23" s="524">
        <v>140</v>
      </c>
      <c r="H23" s="524">
        <v>0.45</v>
      </c>
      <c r="I23" s="524"/>
      <c r="J23" s="524"/>
      <c r="K23" s="524"/>
      <c r="L23" s="524"/>
      <c r="M23" s="573"/>
      <c r="N23" s="599"/>
      <c r="O23" s="554"/>
      <c r="P23" s="599"/>
      <c r="Q23" s="524"/>
      <c r="R23" s="555"/>
      <c r="S23" s="20"/>
    </row>
    <row r="24" spans="1:19" x14ac:dyDescent="0.25">
      <c r="A24" s="1401"/>
      <c r="B24" s="1404"/>
      <c r="C24" s="1407"/>
      <c r="D24" s="1410"/>
      <c r="E24" s="575" t="s">
        <v>813</v>
      </c>
      <c r="F24" s="564" t="s">
        <v>814</v>
      </c>
      <c r="G24" s="523">
        <v>140</v>
      </c>
      <c r="H24" s="523">
        <v>0.5</v>
      </c>
      <c r="I24" s="497"/>
      <c r="J24" s="497"/>
      <c r="K24" s="497"/>
      <c r="L24" s="497"/>
      <c r="M24" s="565"/>
      <c r="N24" s="598"/>
      <c r="O24" s="598"/>
      <c r="P24" s="598"/>
      <c r="Q24" s="497"/>
      <c r="R24" s="605"/>
      <c r="S24" s="20"/>
    </row>
    <row r="25" spans="1:19" x14ac:dyDescent="0.25">
      <c r="A25" s="1401"/>
      <c r="B25" s="1404"/>
      <c r="C25" s="1407"/>
      <c r="D25" s="1410"/>
      <c r="E25" s="523" t="s">
        <v>827</v>
      </c>
      <c r="F25" s="557" t="s">
        <v>816</v>
      </c>
      <c r="G25" s="497">
        <v>180</v>
      </c>
      <c r="H25" s="497">
        <v>0.5</v>
      </c>
      <c r="I25" s="497"/>
      <c r="J25" s="566"/>
      <c r="K25" s="497"/>
      <c r="L25" s="523"/>
      <c r="M25" s="497"/>
      <c r="N25" s="497"/>
      <c r="O25" s="497"/>
      <c r="P25" s="497"/>
      <c r="Q25" s="576"/>
      <c r="R25" s="525"/>
      <c r="S25" s="20"/>
    </row>
    <row r="26" spans="1:19" x14ac:dyDescent="0.25">
      <c r="A26" s="1401"/>
      <c r="B26" s="1404"/>
      <c r="C26" s="1407"/>
      <c r="D26" s="1410"/>
      <c r="E26" s="575" t="s">
        <v>813</v>
      </c>
      <c r="F26" s="564" t="s">
        <v>821</v>
      </c>
      <c r="G26" s="497">
        <v>180</v>
      </c>
      <c r="H26" s="497">
        <v>0.5</v>
      </c>
      <c r="I26" s="497"/>
      <c r="J26" s="549"/>
      <c r="K26" s="497"/>
      <c r="L26" s="497"/>
      <c r="M26" s="566"/>
      <c r="N26" s="598"/>
      <c r="O26" s="598"/>
      <c r="P26" s="598"/>
      <c r="Q26" s="601"/>
      <c r="R26" s="605"/>
      <c r="S26" s="20"/>
    </row>
    <row r="27" spans="1:19" x14ac:dyDescent="0.25">
      <c r="A27" s="1401"/>
      <c r="B27" s="1404"/>
      <c r="C27" s="1407"/>
      <c r="D27" s="1410"/>
      <c r="E27" s="523" t="s">
        <v>822</v>
      </c>
      <c r="F27" s="557" t="s">
        <v>819</v>
      </c>
      <c r="G27" s="522">
        <v>275</v>
      </c>
      <c r="H27" s="522">
        <v>0.5</v>
      </c>
      <c r="I27" s="497"/>
      <c r="J27" s="497"/>
      <c r="K27" s="566"/>
      <c r="L27" s="523"/>
      <c r="M27" s="523"/>
      <c r="N27" s="497"/>
      <c r="O27" s="567"/>
      <c r="P27" s="567"/>
      <c r="Q27" s="576"/>
      <c r="R27" s="558"/>
      <c r="S27" s="20"/>
    </row>
    <row r="28" spans="1:19" x14ac:dyDescent="0.25">
      <c r="A28" s="1401"/>
      <c r="B28" s="1404"/>
      <c r="C28" s="1407"/>
      <c r="D28" s="1410"/>
      <c r="E28" s="575" t="s">
        <v>823</v>
      </c>
      <c r="F28" s="568" t="s">
        <v>824</v>
      </c>
      <c r="G28" s="497">
        <v>275</v>
      </c>
      <c r="H28" s="497">
        <v>0.5</v>
      </c>
      <c r="I28" s="577"/>
      <c r="J28" s="497"/>
      <c r="K28" s="556"/>
      <c r="L28" s="523"/>
      <c r="M28" s="569"/>
      <c r="N28" s="608"/>
      <c r="O28" s="601"/>
      <c r="P28" s="601"/>
      <c r="Q28" s="606"/>
      <c r="R28" s="605"/>
      <c r="S28" s="20"/>
    </row>
    <row r="29" spans="1:19" ht="15.75" thickBot="1" x14ac:dyDescent="0.3">
      <c r="A29" s="1402"/>
      <c r="B29" s="1405"/>
      <c r="C29" s="1408"/>
      <c r="D29" s="1411"/>
      <c r="E29" s="561" t="s">
        <v>822</v>
      </c>
      <c r="F29" s="570" t="s">
        <v>825</v>
      </c>
      <c r="G29" s="578">
        <v>275</v>
      </c>
      <c r="H29" s="578">
        <v>0.5</v>
      </c>
      <c r="I29" s="579"/>
      <c r="J29" s="526"/>
      <c r="K29" s="562"/>
      <c r="L29" s="561"/>
      <c r="M29" s="561"/>
      <c r="N29" s="561"/>
      <c r="O29" s="561"/>
      <c r="P29" s="561"/>
      <c r="Q29" s="580"/>
      <c r="R29" s="581"/>
      <c r="S29" s="20"/>
    </row>
    <row r="30" spans="1:19" ht="15.75" thickBot="1" x14ac:dyDescent="0.3">
      <c r="A30" s="582">
        <v>5</v>
      </c>
      <c r="B30" s="583"/>
      <c r="C30" s="584" t="s">
        <v>444</v>
      </c>
      <c r="D30" s="585" t="s">
        <v>829</v>
      </c>
      <c r="E30" s="578" t="s">
        <v>813</v>
      </c>
      <c r="F30" s="570" t="s">
        <v>821</v>
      </c>
      <c r="G30" s="578">
        <v>180</v>
      </c>
      <c r="H30" s="578">
        <v>0.5</v>
      </c>
      <c r="I30" s="579"/>
      <c r="J30" s="526"/>
      <c r="K30" s="526"/>
      <c r="L30" s="526"/>
      <c r="M30" s="586"/>
      <c r="N30" s="604"/>
      <c r="O30" s="604"/>
      <c r="P30" s="604"/>
      <c r="Q30" s="604"/>
      <c r="R30" s="607"/>
      <c r="S30" s="20"/>
    </row>
    <row r="31" spans="1:19" x14ac:dyDescent="0.25">
      <c r="A31" s="1370">
        <v>6</v>
      </c>
      <c r="B31" s="1412"/>
      <c r="C31" s="1391" t="s">
        <v>445</v>
      </c>
      <c r="D31" s="1394" t="s">
        <v>830</v>
      </c>
      <c r="E31" s="524" t="s">
        <v>813</v>
      </c>
      <c r="F31" s="553" t="s">
        <v>814</v>
      </c>
      <c r="G31" s="524">
        <v>140</v>
      </c>
      <c r="H31" s="524">
        <v>0.45</v>
      </c>
      <c r="I31" s="524"/>
      <c r="J31" s="523"/>
      <c r="K31" s="524"/>
      <c r="L31" s="524"/>
      <c r="M31" s="524"/>
      <c r="N31" s="599"/>
      <c r="O31" s="599"/>
      <c r="P31" s="599"/>
      <c r="Q31" s="524"/>
      <c r="R31" s="555"/>
      <c r="S31" s="20"/>
    </row>
    <row r="32" spans="1:19" x14ac:dyDescent="0.25">
      <c r="A32" s="1371"/>
      <c r="B32" s="1413"/>
      <c r="C32" s="1392"/>
      <c r="D32" s="1395"/>
      <c r="E32" s="575" t="s">
        <v>827</v>
      </c>
      <c r="F32" s="564" t="s">
        <v>816</v>
      </c>
      <c r="G32" s="523">
        <v>180</v>
      </c>
      <c r="H32" s="523">
        <v>0.5</v>
      </c>
      <c r="I32" s="523"/>
      <c r="J32" s="598"/>
      <c r="K32" s="523"/>
      <c r="L32" s="523"/>
      <c r="M32" s="523"/>
      <c r="N32" s="598"/>
      <c r="O32" s="598"/>
      <c r="P32" s="598"/>
      <c r="Q32" s="567"/>
      <c r="R32" s="558"/>
      <c r="S32" s="20"/>
    </row>
    <row r="33" spans="1:19" x14ac:dyDescent="0.25">
      <c r="A33" s="1371"/>
      <c r="B33" s="1413"/>
      <c r="C33" s="1392"/>
      <c r="D33" s="1395"/>
      <c r="E33" s="575" t="s">
        <v>813</v>
      </c>
      <c r="F33" s="564" t="s">
        <v>821</v>
      </c>
      <c r="G33" s="497">
        <v>180</v>
      </c>
      <c r="H33" s="497">
        <v>0.5</v>
      </c>
      <c r="I33" s="523"/>
      <c r="J33" s="523"/>
      <c r="K33" s="523"/>
      <c r="L33" s="497"/>
      <c r="M33" s="566"/>
      <c r="N33" s="598"/>
      <c r="O33" s="598"/>
      <c r="P33" s="598"/>
      <c r="Q33" s="601"/>
      <c r="R33" s="605"/>
      <c r="S33" s="20"/>
    </row>
    <row r="34" spans="1:19" x14ac:dyDescent="0.25">
      <c r="A34" s="1371"/>
      <c r="B34" s="1413"/>
      <c r="C34" s="1392"/>
      <c r="D34" s="1395"/>
      <c r="E34" s="575" t="s">
        <v>823</v>
      </c>
      <c r="F34" s="568" t="s">
        <v>824</v>
      </c>
      <c r="G34" s="497">
        <v>275</v>
      </c>
      <c r="H34" s="497">
        <v>0.5</v>
      </c>
      <c r="I34" s="523"/>
      <c r="J34" s="523"/>
      <c r="K34" s="523"/>
      <c r="L34" s="497"/>
      <c r="M34" s="569"/>
      <c r="N34" s="598"/>
      <c r="O34" s="598"/>
      <c r="P34" s="598"/>
      <c r="Q34" s="606"/>
      <c r="R34" s="605"/>
      <c r="S34" s="20"/>
    </row>
    <row r="35" spans="1:19" ht="15.75" thickBot="1" x14ac:dyDescent="0.3">
      <c r="A35" s="1372"/>
      <c r="B35" s="1414"/>
      <c r="C35" s="1393"/>
      <c r="D35" s="1396"/>
      <c r="E35" s="561" t="s">
        <v>822</v>
      </c>
      <c r="F35" s="570" t="s">
        <v>825</v>
      </c>
      <c r="G35" s="526">
        <v>275</v>
      </c>
      <c r="H35" s="526">
        <v>0.5</v>
      </c>
      <c r="I35" s="561"/>
      <c r="J35" s="561"/>
      <c r="K35" s="562"/>
      <c r="L35" s="526"/>
      <c r="M35" s="561"/>
      <c r="N35" s="561"/>
      <c r="O35" s="561"/>
      <c r="P35" s="561"/>
      <c r="Q35" s="580"/>
      <c r="R35" s="581"/>
      <c r="S35" s="20"/>
    </row>
    <row r="36" spans="1:19" ht="15.75" thickBot="1" x14ac:dyDescent="0.3">
      <c r="A36" s="1370">
        <v>7</v>
      </c>
      <c r="B36" s="587"/>
      <c r="C36" s="1391" t="s">
        <v>90</v>
      </c>
      <c r="D36" s="528" t="s">
        <v>245</v>
      </c>
      <c r="E36" s="574" t="s">
        <v>813</v>
      </c>
      <c r="F36" s="553" t="s">
        <v>831</v>
      </c>
      <c r="G36" s="524" t="s">
        <v>832</v>
      </c>
      <c r="H36" s="524">
        <v>0.45</v>
      </c>
      <c r="I36" s="524"/>
      <c r="J36" s="524"/>
      <c r="K36" s="524"/>
      <c r="L36" s="524"/>
      <c r="M36" s="524"/>
      <c r="N36" s="599"/>
      <c r="O36" s="599"/>
      <c r="P36" s="599"/>
      <c r="Q36" s="600"/>
      <c r="R36" s="555"/>
      <c r="S36" s="492"/>
    </row>
    <row r="37" spans="1:19" ht="15.75" thickBot="1" x14ac:dyDescent="0.3">
      <c r="A37" s="1371"/>
      <c r="B37" s="588"/>
      <c r="C37" s="1392"/>
      <c r="D37" s="496" t="s">
        <v>246</v>
      </c>
      <c r="E37" s="575" t="s">
        <v>813</v>
      </c>
      <c r="F37" s="564" t="s">
        <v>814</v>
      </c>
      <c r="G37" s="523" t="s">
        <v>832</v>
      </c>
      <c r="H37" s="523">
        <v>0.45</v>
      </c>
      <c r="I37" s="523"/>
      <c r="J37" s="523"/>
      <c r="K37" s="523"/>
      <c r="L37" s="497"/>
      <c r="M37" s="523"/>
      <c r="N37" s="598"/>
      <c r="O37" s="598"/>
      <c r="P37" s="598"/>
      <c r="Q37" s="601"/>
      <c r="R37" s="558"/>
      <c r="S37" s="492"/>
    </row>
    <row r="38" spans="1:19" ht="15.75" thickBot="1" x14ac:dyDescent="0.3">
      <c r="A38" s="1371"/>
      <c r="B38" s="589"/>
      <c r="C38" s="1392"/>
      <c r="D38" s="496" t="s">
        <v>247</v>
      </c>
      <c r="E38" s="575" t="s">
        <v>813</v>
      </c>
      <c r="F38" s="564" t="s">
        <v>831</v>
      </c>
      <c r="G38" s="523" t="s">
        <v>832</v>
      </c>
      <c r="H38" s="523">
        <v>0.45</v>
      </c>
      <c r="I38" s="523"/>
      <c r="J38" s="523"/>
      <c r="K38" s="523"/>
      <c r="L38" s="497"/>
      <c r="M38" s="523"/>
      <c r="N38" s="598"/>
      <c r="O38" s="598"/>
      <c r="P38" s="598"/>
      <c r="Q38" s="601"/>
      <c r="R38" s="558"/>
      <c r="S38" s="492"/>
    </row>
    <row r="39" spans="1:19" ht="15.75" thickBot="1" x14ac:dyDescent="0.3">
      <c r="A39" s="1372"/>
      <c r="B39" s="590"/>
      <c r="C39" s="1393"/>
      <c r="D39" s="529" t="s">
        <v>248</v>
      </c>
      <c r="E39" s="591" t="s">
        <v>813</v>
      </c>
      <c r="F39" s="570" t="s">
        <v>831</v>
      </c>
      <c r="G39" s="561" t="s">
        <v>832</v>
      </c>
      <c r="H39" s="561">
        <v>0.45</v>
      </c>
      <c r="I39" s="561"/>
      <c r="J39" s="561"/>
      <c r="K39" s="561"/>
      <c r="L39" s="526"/>
      <c r="M39" s="561"/>
      <c r="N39" s="602"/>
      <c r="O39" s="602"/>
      <c r="P39" s="602"/>
      <c r="Q39" s="603"/>
      <c r="R39" s="581"/>
      <c r="S39" s="492"/>
    </row>
    <row r="40" spans="1:19" x14ac:dyDescent="0.25">
      <c r="A40" s="20"/>
      <c r="B40" s="20"/>
      <c r="C40" s="20"/>
      <c r="D40" s="543"/>
      <c r="E40" s="20"/>
      <c r="F40" s="592"/>
      <c r="G40" s="20"/>
      <c r="H40" s="20"/>
      <c r="I40" s="20"/>
      <c r="J40" s="20"/>
      <c r="K40" s="20"/>
      <c r="L40" s="20"/>
      <c r="M40" s="20"/>
      <c r="N40" s="20"/>
      <c r="O40" s="20"/>
      <c r="P40" s="20"/>
      <c r="Q40" s="20"/>
      <c r="R40" s="543"/>
      <c r="S40" s="20"/>
    </row>
    <row r="41" spans="1:19" x14ac:dyDescent="0.25">
      <c r="A41" s="928" t="s">
        <v>699</v>
      </c>
      <c r="B41" s="928"/>
      <c r="C41" s="928"/>
      <c r="D41" s="928"/>
      <c r="E41" s="928"/>
      <c r="F41" s="928"/>
      <c r="G41" s="928"/>
      <c r="H41" s="928"/>
      <c r="I41" s="928"/>
      <c r="J41" s="928"/>
      <c r="K41" s="20"/>
      <c r="L41" s="20"/>
      <c r="M41" s="20"/>
      <c r="N41" s="20"/>
      <c r="O41" s="20"/>
      <c r="P41" s="20"/>
      <c r="Q41" s="20"/>
      <c r="R41" s="20"/>
      <c r="S41" s="20"/>
    </row>
    <row r="42" spans="1:19" x14ac:dyDescent="0.25">
      <c r="A42" s="541"/>
      <c r="B42" s="541"/>
      <c r="C42" s="593"/>
      <c r="D42" s="20" t="s">
        <v>833</v>
      </c>
      <c r="E42" s="20"/>
      <c r="F42" s="20"/>
      <c r="G42" s="541"/>
      <c r="H42" s="541"/>
      <c r="I42" s="541"/>
      <c r="J42" s="541"/>
      <c r="K42" s="20"/>
      <c r="L42" s="20"/>
      <c r="M42" s="20"/>
      <c r="N42" s="20"/>
      <c r="O42" s="20"/>
      <c r="P42" s="20"/>
      <c r="Q42" s="20"/>
      <c r="R42" s="20"/>
      <c r="S42" s="20"/>
    </row>
    <row r="43" spans="1:19" x14ac:dyDescent="0.25">
      <c r="A43" s="541"/>
      <c r="B43" s="541"/>
      <c r="C43" s="594"/>
      <c r="D43" s="20" t="s">
        <v>834</v>
      </c>
      <c r="E43" s="20"/>
      <c r="F43" s="20"/>
      <c r="G43" s="541"/>
      <c r="H43" s="541"/>
      <c r="I43" s="541"/>
      <c r="J43" s="541"/>
      <c r="K43" s="20"/>
      <c r="L43" s="20"/>
      <c r="M43" s="20"/>
      <c r="N43" s="20"/>
      <c r="O43" s="20"/>
      <c r="P43" s="20"/>
      <c r="Q43" s="20"/>
      <c r="R43" s="20"/>
      <c r="S43" s="20"/>
    </row>
    <row r="44" spans="1:19" x14ac:dyDescent="0.25">
      <c r="A44" s="492"/>
      <c r="B44" s="595"/>
      <c r="C44" s="597"/>
      <c r="D44" s="20" t="s">
        <v>835</v>
      </c>
      <c r="E44" s="595"/>
      <c r="F44" s="595"/>
      <c r="G44" s="595"/>
      <c r="H44" s="595"/>
      <c r="I44" s="595"/>
      <c r="J44" s="595"/>
      <c r="K44" s="20"/>
      <c r="L44" s="20"/>
      <c r="M44" s="20"/>
      <c r="N44" s="20"/>
      <c r="O44" s="20"/>
      <c r="P44" s="20"/>
      <c r="Q44" s="20"/>
      <c r="R44" s="20"/>
      <c r="S44" s="20"/>
    </row>
    <row r="45" spans="1:19" x14ac:dyDescent="0.25">
      <c r="A45" s="492"/>
      <c r="B45" s="595"/>
      <c r="C45" s="596"/>
      <c r="D45" s="20"/>
      <c r="E45" s="595"/>
      <c r="F45" s="595"/>
      <c r="G45" s="595"/>
      <c r="H45" s="595"/>
      <c r="I45" s="595"/>
      <c r="J45" s="595"/>
      <c r="K45" s="20"/>
      <c r="L45" s="20"/>
      <c r="M45" s="20"/>
      <c r="N45" s="20"/>
      <c r="O45" s="20"/>
      <c r="P45" s="20"/>
      <c r="Q45" s="20"/>
      <c r="R45" s="20"/>
      <c r="S45" s="20"/>
    </row>
  </sheetData>
  <mergeCells count="42">
    <mergeCell ref="A36:A39"/>
    <mergeCell ref="C36:C39"/>
    <mergeCell ref="A41:J41"/>
    <mergeCell ref="A23:A29"/>
    <mergeCell ref="B23:B29"/>
    <mergeCell ref="C23:C29"/>
    <mergeCell ref="D23:D29"/>
    <mergeCell ref="A31:A35"/>
    <mergeCell ref="B31:B35"/>
    <mergeCell ref="C31:C35"/>
    <mergeCell ref="D31:D35"/>
    <mergeCell ref="A9:A15"/>
    <mergeCell ref="B9:B15"/>
    <mergeCell ref="C9:C15"/>
    <mergeCell ref="D9:D15"/>
    <mergeCell ref="A16:A22"/>
    <mergeCell ref="B16:B22"/>
    <mergeCell ref="C16:C22"/>
    <mergeCell ref="D16:D22"/>
    <mergeCell ref="Q3:Q4"/>
    <mergeCell ref="R3:R4"/>
    <mergeCell ref="A2:A4"/>
    <mergeCell ref="B2:B4"/>
    <mergeCell ref="C2:C4"/>
    <mergeCell ref="D2:D4"/>
    <mergeCell ref="E2:E4"/>
    <mergeCell ref="B6:B7"/>
    <mergeCell ref="C6:C7"/>
    <mergeCell ref="D6:D7"/>
    <mergeCell ref="N3:N4"/>
    <mergeCell ref="O3:O4"/>
    <mergeCell ref="A5:R5"/>
    <mergeCell ref="A6:A8"/>
    <mergeCell ref="F2:F4"/>
    <mergeCell ref="G2:G4"/>
    <mergeCell ref="H2:H4"/>
    <mergeCell ref="J2:R2"/>
    <mergeCell ref="J3:J4"/>
    <mergeCell ref="K3:K4"/>
    <mergeCell ref="L3:L4"/>
    <mergeCell ref="M3:M4"/>
    <mergeCell ref="P3:P4"/>
  </mergeCells>
  <hyperlinks>
    <hyperlink ref="R1" location="СОДЕРЖАНИЕ!A1" display="Назад в СОДЕРЖАНИЕ "/>
  </hyperlinks>
  <pageMargins left="0.23622047244094491" right="0.23622047244094491" top="0.35433070866141736" bottom="0.74803149606299213" header="0.11811023622047245" footer="0.11811023622047245"/>
  <pageSetup paperSize="9" scale="59" orientation="portrait" r:id="rId1"/>
  <headerFooter>
    <oddFooter>Страница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O18"/>
  <sheetViews>
    <sheetView zoomScaleNormal="100" workbookViewId="0">
      <selection activeCell="M17" sqref="M17"/>
    </sheetView>
  </sheetViews>
  <sheetFormatPr defaultColWidth="9.28515625" defaultRowHeight="15" x14ac:dyDescent="0.25"/>
  <cols>
    <col min="1" max="1" width="2.7109375" style="25" customWidth="1"/>
    <col min="2" max="2" width="6.5703125" style="25" customWidth="1"/>
    <col min="3" max="3" width="39.28515625" style="25" customWidth="1"/>
    <col min="4" max="4" width="59.7109375" style="25" customWidth="1"/>
    <col min="5" max="7" width="12.5703125" style="25" customWidth="1"/>
    <col min="8" max="8" width="10" style="37" customWidth="1"/>
    <col min="9" max="9" width="10.28515625" style="25" customWidth="1"/>
    <col min="10" max="10" width="10.28515625" style="88" customWidth="1"/>
    <col min="11" max="11" width="10.140625" style="88" customWidth="1"/>
    <col min="12" max="12" width="2.5703125" style="25" customWidth="1"/>
    <col min="13" max="13" width="41.7109375" style="25" customWidth="1"/>
    <col min="14" max="16384" width="9.28515625" style="25"/>
  </cols>
  <sheetData>
    <row r="1" spans="1:15" x14ac:dyDescent="0.25">
      <c r="A1" s="20"/>
      <c r="B1" s="20"/>
      <c r="C1" s="20"/>
      <c r="D1" s="20"/>
      <c r="E1" s="20"/>
      <c r="F1" s="20"/>
      <c r="G1" s="20"/>
      <c r="H1" s="44"/>
      <c r="I1" s="20"/>
      <c r="J1" s="644"/>
      <c r="K1" s="644"/>
      <c r="L1" s="20"/>
    </row>
    <row r="2" spans="1:15" x14ac:dyDescent="0.25">
      <c r="A2" s="20"/>
      <c r="B2" s="33" t="s">
        <v>860</v>
      </c>
      <c r="C2" s="20"/>
      <c r="D2" s="20"/>
      <c r="E2" s="20"/>
      <c r="F2" s="20"/>
      <c r="G2" s="20"/>
      <c r="H2" s="44"/>
      <c r="I2" s="20"/>
      <c r="J2" s="645" t="s">
        <v>205</v>
      </c>
      <c r="K2" s="644"/>
      <c r="L2" s="20"/>
      <c r="M2" s="26"/>
      <c r="N2" s="26"/>
      <c r="O2" s="26"/>
    </row>
    <row r="3" spans="1:15" x14ac:dyDescent="0.25">
      <c r="A3" s="20"/>
      <c r="B3" s="904" t="s">
        <v>744</v>
      </c>
      <c r="C3" s="904"/>
      <c r="D3" s="385"/>
      <c r="E3" s="385"/>
      <c r="F3" s="385"/>
      <c r="G3" s="385"/>
      <c r="H3" s="386"/>
      <c r="I3" s="22"/>
      <c r="J3" s="646"/>
      <c r="K3" s="647" t="s">
        <v>44</v>
      </c>
      <c r="L3" s="20"/>
      <c r="M3" s="26"/>
      <c r="N3" s="26"/>
      <c r="O3" s="26"/>
    </row>
    <row r="4" spans="1:15" ht="15.75" thickBot="1" x14ac:dyDescent="0.3">
      <c r="A4" s="20"/>
      <c r="B4" s="20"/>
      <c r="C4" s="20"/>
      <c r="D4" s="20"/>
      <c r="E4" s="20"/>
      <c r="F4" s="20"/>
      <c r="G4" s="20"/>
      <c r="H4" s="44"/>
      <c r="I4" s="20"/>
      <c r="J4" s="644"/>
      <c r="K4" s="644"/>
      <c r="L4" s="20"/>
    </row>
    <row r="5" spans="1:15" ht="31.15" customHeight="1" x14ac:dyDescent="0.25">
      <c r="A5" s="20"/>
      <c r="B5" s="905" t="s">
        <v>0</v>
      </c>
      <c r="C5" s="907" t="s">
        <v>1</v>
      </c>
      <c r="D5" s="908"/>
      <c r="E5" s="911" t="s">
        <v>633</v>
      </c>
      <c r="F5" s="913" t="s">
        <v>634</v>
      </c>
      <c r="G5" s="913"/>
      <c r="H5" s="911" t="s">
        <v>2</v>
      </c>
      <c r="I5" s="911" t="s">
        <v>28</v>
      </c>
      <c r="J5" s="914" t="s">
        <v>859</v>
      </c>
      <c r="K5" s="915"/>
      <c r="L5" s="20"/>
    </row>
    <row r="6" spans="1:15" ht="15.75" thickBot="1" x14ac:dyDescent="0.3">
      <c r="A6" s="20"/>
      <c r="B6" s="906"/>
      <c r="C6" s="909"/>
      <c r="D6" s="910"/>
      <c r="E6" s="912"/>
      <c r="F6" s="184" t="s">
        <v>635</v>
      </c>
      <c r="G6" s="184" t="s">
        <v>132</v>
      </c>
      <c r="H6" s="912"/>
      <c r="I6" s="912"/>
      <c r="J6" s="648" t="s">
        <v>636</v>
      </c>
      <c r="K6" s="649" t="s">
        <v>637</v>
      </c>
      <c r="L6" s="20"/>
    </row>
    <row r="7" spans="1:15" ht="15.75" thickBot="1" x14ac:dyDescent="0.3">
      <c r="A7" s="20"/>
      <c r="B7" s="916" t="s">
        <v>638</v>
      </c>
      <c r="C7" s="917"/>
      <c r="D7" s="917"/>
      <c r="E7" s="917"/>
      <c r="F7" s="917"/>
      <c r="G7" s="917"/>
      <c r="H7" s="917"/>
      <c r="I7" s="917"/>
      <c r="J7" s="917"/>
      <c r="K7" s="918"/>
      <c r="L7" s="20"/>
    </row>
    <row r="8" spans="1:15" x14ac:dyDescent="0.25">
      <c r="A8" s="20"/>
      <c r="B8" s="456">
        <v>1</v>
      </c>
      <c r="C8" s="457" t="s">
        <v>639</v>
      </c>
      <c r="D8" s="458" t="s">
        <v>640</v>
      </c>
      <c r="E8" s="459" t="s">
        <v>4</v>
      </c>
      <c r="F8" s="459" t="s">
        <v>698</v>
      </c>
      <c r="G8" s="459" t="s">
        <v>4</v>
      </c>
      <c r="H8" s="460" t="s">
        <v>3</v>
      </c>
      <c r="I8" s="460">
        <v>6</v>
      </c>
      <c r="J8" s="650" t="s">
        <v>4</v>
      </c>
      <c r="K8" s="651">
        <v>3745</v>
      </c>
      <c r="L8" s="20"/>
      <c r="M8" s="387"/>
    </row>
    <row r="9" spans="1:15" x14ac:dyDescent="0.25">
      <c r="A9" s="20"/>
      <c r="B9" s="919" t="s">
        <v>641</v>
      </c>
      <c r="C9" s="920"/>
      <c r="D9" s="920"/>
      <c r="E9" s="920"/>
      <c r="F9" s="920"/>
      <c r="G9" s="920"/>
      <c r="H9" s="920"/>
      <c r="I9" s="920"/>
      <c r="J9" s="920"/>
      <c r="K9" s="921"/>
      <c r="L9" s="20"/>
      <c r="M9" s="387"/>
    </row>
    <row r="10" spans="1:15" x14ac:dyDescent="0.25">
      <c r="A10" s="20"/>
      <c r="B10" s="461">
        <v>2</v>
      </c>
      <c r="C10" s="217" t="s">
        <v>642</v>
      </c>
      <c r="D10" s="388" t="s">
        <v>643</v>
      </c>
      <c r="E10" s="462" t="s">
        <v>4</v>
      </c>
      <c r="F10" s="183" t="s">
        <v>644</v>
      </c>
      <c r="G10" s="462" t="s">
        <v>4</v>
      </c>
      <c r="H10" s="183" t="s">
        <v>3</v>
      </c>
      <c r="I10" s="183">
        <v>8</v>
      </c>
      <c r="J10" s="463">
        <f>ROUND(K10/25,0)</f>
        <v>77</v>
      </c>
      <c r="K10" s="652">
        <v>1926</v>
      </c>
      <c r="L10" s="20"/>
      <c r="M10" s="387"/>
    </row>
    <row r="11" spans="1:15" x14ac:dyDescent="0.25">
      <c r="A11" s="20"/>
      <c r="B11" s="461">
        <v>3</v>
      </c>
      <c r="C11" s="217" t="s">
        <v>645</v>
      </c>
      <c r="D11" s="388" t="s">
        <v>646</v>
      </c>
      <c r="E11" s="462" t="s">
        <v>4</v>
      </c>
      <c r="F11" s="183" t="s">
        <v>647</v>
      </c>
      <c r="G11" s="462" t="s">
        <v>4</v>
      </c>
      <c r="H11" s="183" t="s">
        <v>3</v>
      </c>
      <c r="I11" s="463">
        <v>12</v>
      </c>
      <c r="J11" s="463">
        <f>ROUND(K11/25,0)</f>
        <v>51</v>
      </c>
      <c r="K11" s="652">
        <v>1284</v>
      </c>
      <c r="L11" s="20"/>
      <c r="M11" s="387"/>
    </row>
    <row r="12" spans="1:15" x14ac:dyDescent="0.25">
      <c r="A12" s="20"/>
      <c r="B12" s="919" t="s">
        <v>696</v>
      </c>
      <c r="C12" s="920"/>
      <c r="D12" s="920"/>
      <c r="E12" s="920"/>
      <c r="F12" s="920"/>
      <c r="G12" s="920"/>
      <c r="H12" s="920"/>
      <c r="I12" s="920"/>
      <c r="J12" s="920"/>
      <c r="K12" s="921"/>
      <c r="L12" s="20"/>
      <c r="M12" s="387"/>
    </row>
    <row r="13" spans="1:15" x14ac:dyDescent="0.25">
      <c r="A13" s="20"/>
      <c r="B13" s="461">
        <v>4</v>
      </c>
      <c r="C13" s="217" t="s">
        <v>648</v>
      </c>
      <c r="D13" s="388" t="s">
        <v>649</v>
      </c>
      <c r="E13" s="183" t="s">
        <v>650</v>
      </c>
      <c r="F13" s="183" t="s">
        <v>651</v>
      </c>
      <c r="G13" s="183">
        <v>75</v>
      </c>
      <c r="H13" s="183" t="s">
        <v>652</v>
      </c>
      <c r="I13" s="462" t="s">
        <v>4</v>
      </c>
      <c r="J13" s="463">
        <f>ROUND(K13/75,0)</f>
        <v>94</v>
      </c>
      <c r="K13" s="652">
        <v>7062</v>
      </c>
      <c r="L13" s="20"/>
      <c r="M13" s="387"/>
    </row>
    <row r="14" spans="1:15" x14ac:dyDescent="0.25">
      <c r="A14" s="20"/>
      <c r="B14" s="389">
        <v>5</v>
      </c>
      <c r="C14" s="217" t="s">
        <v>653</v>
      </c>
      <c r="D14" s="388" t="s">
        <v>654</v>
      </c>
      <c r="E14" s="183" t="s">
        <v>655</v>
      </c>
      <c r="F14" s="183" t="s">
        <v>651</v>
      </c>
      <c r="G14" s="183">
        <v>75</v>
      </c>
      <c r="H14" s="183" t="s">
        <v>652</v>
      </c>
      <c r="I14" s="382" t="s">
        <v>4</v>
      </c>
      <c r="J14" s="653">
        <f>ROUND(K14/75,0)</f>
        <v>128</v>
      </c>
      <c r="K14" s="652">
        <v>9630</v>
      </c>
      <c r="L14" s="20"/>
      <c r="M14" s="387"/>
    </row>
    <row r="15" spans="1:15" x14ac:dyDescent="0.25">
      <c r="A15" s="20"/>
      <c r="B15" s="901" t="s">
        <v>656</v>
      </c>
      <c r="C15" s="902"/>
      <c r="D15" s="902"/>
      <c r="E15" s="902"/>
      <c r="F15" s="902"/>
      <c r="G15" s="902"/>
      <c r="H15" s="902"/>
      <c r="I15" s="902"/>
      <c r="J15" s="902"/>
      <c r="K15" s="903"/>
      <c r="L15" s="20"/>
      <c r="M15" s="387"/>
    </row>
    <row r="16" spans="1:15" x14ac:dyDescent="0.25">
      <c r="A16" s="20"/>
      <c r="B16" s="389">
        <v>6</v>
      </c>
      <c r="C16" s="223" t="s">
        <v>657</v>
      </c>
      <c r="D16" s="390" t="s">
        <v>658</v>
      </c>
      <c r="E16" s="163" t="s">
        <v>659</v>
      </c>
      <c r="F16" s="183" t="s">
        <v>651</v>
      </c>
      <c r="G16" s="163">
        <v>75</v>
      </c>
      <c r="H16" s="183" t="s">
        <v>652</v>
      </c>
      <c r="I16" s="382" t="s">
        <v>4</v>
      </c>
      <c r="J16" s="653">
        <f>ROUND(K16/75,0)</f>
        <v>121</v>
      </c>
      <c r="K16" s="652">
        <v>9068</v>
      </c>
      <c r="L16" s="20"/>
      <c r="M16" s="387"/>
    </row>
    <row r="17" spans="1:13" ht="15.75" thickBot="1" x14ac:dyDescent="0.3">
      <c r="A17" s="20"/>
      <c r="B17" s="391">
        <v>7</v>
      </c>
      <c r="C17" s="392" t="s">
        <v>660</v>
      </c>
      <c r="D17" s="393" t="s">
        <v>697</v>
      </c>
      <c r="E17" s="394" t="s">
        <v>659</v>
      </c>
      <c r="F17" s="394" t="s">
        <v>651</v>
      </c>
      <c r="G17" s="394">
        <v>75</v>
      </c>
      <c r="H17" s="394" t="s">
        <v>652</v>
      </c>
      <c r="I17" s="395" t="s">
        <v>4</v>
      </c>
      <c r="J17" s="654">
        <f>ROUND(K17/75,0)</f>
        <v>96</v>
      </c>
      <c r="K17" s="655">
        <v>7223</v>
      </c>
      <c r="L17" s="20"/>
      <c r="M17" s="387"/>
    </row>
    <row r="18" spans="1:13" x14ac:dyDescent="0.25">
      <c r="A18" s="20"/>
      <c r="B18" s="20"/>
      <c r="C18" s="20"/>
      <c r="D18" s="20"/>
      <c r="E18" s="20"/>
      <c r="F18" s="20"/>
      <c r="G18" s="20"/>
      <c r="H18" s="44"/>
      <c r="I18" s="20"/>
      <c r="J18" s="644"/>
      <c r="K18" s="644"/>
      <c r="L18" s="20"/>
    </row>
  </sheetData>
  <mergeCells count="12">
    <mergeCell ref="B15:K15"/>
    <mergeCell ref="B3:C3"/>
    <mergeCell ref="B5:B6"/>
    <mergeCell ref="C5:D6"/>
    <mergeCell ref="E5:E6"/>
    <mergeCell ref="F5:G5"/>
    <mergeCell ref="H5:H6"/>
    <mergeCell ref="I5:I6"/>
    <mergeCell ref="J5:K5"/>
    <mergeCell ref="B7:K7"/>
    <mergeCell ref="B9:K9"/>
    <mergeCell ref="B12:K12"/>
  </mergeCells>
  <hyperlinks>
    <hyperlink ref="J2" location="СОДЕРЖАНИЕ!A1" display="Назад в СОДЕРЖАНИЕ "/>
  </hyperlinks>
  <pageMargins left="0.70866141732283472" right="0.70866141732283472" top="0.74803149606299213" bottom="0.74803149606299213"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6" tint="0.59999389629810485"/>
    <pageSetUpPr fitToPage="1"/>
  </sheetPr>
  <dimension ref="A1:N111"/>
  <sheetViews>
    <sheetView showGridLines="0" zoomScaleNormal="100" zoomScaleSheetLayoutView="100" workbookViewId="0">
      <selection activeCell="J11" sqref="J11"/>
    </sheetView>
  </sheetViews>
  <sheetFormatPr defaultColWidth="8.7109375" defaultRowHeight="15" x14ac:dyDescent="0.25"/>
  <cols>
    <col min="1" max="1" width="3.42578125" style="86" customWidth="1"/>
    <col min="2" max="2" width="6.5703125" style="86" customWidth="1"/>
    <col min="3" max="3" width="47.140625" style="86" customWidth="1"/>
    <col min="4" max="4" width="9.28515625" style="86" customWidth="1"/>
    <col min="5" max="5" width="5.7109375" style="86" customWidth="1"/>
    <col min="6" max="6" width="9" style="86" customWidth="1"/>
    <col min="7" max="11" width="18.5703125" style="694" customWidth="1"/>
    <col min="12" max="12" width="19.5703125" style="694" customWidth="1"/>
    <col min="13" max="13" width="18.5703125" style="694" customWidth="1"/>
    <col min="14" max="14" width="3.42578125" style="86" customWidth="1"/>
    <col min="15" max="16384" width="8.7109375" style="86"/>
  </cols>
  <sheetData>
    <row r="1" spans="1:14" x14ac:dyDescent="0.25">
      <c r="A1" s="85"/>
      <c r="B1" s="85"/>
      <c r="C1" s="85"/>
      <c r="D1" s="85"/>
      <c r="E1" s="85"/>
      <c r="F1" s="85"/>
      <c r="G1" s="656"/>
      <c r="H1" s="656"/>
      <c r="I1" s="656"/>
      <c r="J1" s="656"/>
      <c r="K1" s="656"/>
      <c r="L1" s="656"/>
      <c r="M1" s="656"/>
      <c r="N1" s="85"/>
    </row>
    <row r="2" spans="1:14" ht="28.9" customHeight="1" x14ac:dyDescent="0.25">
      <c r="A2" s="85"/>
      <c r="B2" s="85"/>
      <c r="C2" s="21"/>
      <c r="D2" s="85"/>
      <c r="E2" s="85"/>
      <c r="F2" s="85"/>
      <c r="G2" s="656"/>
      <c r="H2" s="656"/>
      <c r="I2" s="656"/>
      <c r="J2" s="656"/>
      <c r="K2" s="656"/>
      <c r="L2" s="979" t="s">
        <v>206</v>
      </c>
      <c r="M2" s="979"/>
      <c r="N2" s="85"/>
    </row>
    <row r="3" spans="1:14" x14ac:dyDescent="0.25">
      <c r="A3" s="85"/>
      <c r="B3" s="454" t="s">
        <v>860</v>
      </c>
      <c r="C3" s="85"/>
      <c r="D3" s="85"/>
      <c r="E3" s="85"/>
      <c r="F3" s="85"/>
      <c r="G3" s="656"/>
      <c r="H3" s="656"/>
      <c r="I3" s="656"/>
      <c r="J3" s="656"/>
      <c r="K3" s="656"/>
      <c r="L3" s="656"/>
      <c r="M3" s="656"/>
      <c r="N3" s="85"/>
    </row>
    <row r="4" spans="1:14" x14ac:dyDescent="0.25">
      <c r="A4" s="85"/>
      <c r="B4" s="904" t="s">
        <v>188</v>
      </c>
      <c r="C4" s="904"/>
      <c r="D4" s="85"/>
      <c r="E4" s="85"/>
      <c r="F4" s="85"/>
      <c r="G4" s="656"/>
      <c r="H4" s="656"/>
      <c r="I4" s="656"/>
      <c r="J4" s="656"/>
      <c r="K4" s="656"/>
      <c r="L4" s="657"/>
      <c r="M4" s="657" t="s">
        <v>326</v>
      </c>
      <c r="N4" s="85"/>
    </row>
    <row r="5" spans="1:14" ht="15.75" thickBot="1" x14ac:dyDescent="0.3">
      <c r="A5" s="85"/>
      <c r="B5" s="274"/>
      <c r="C5" s="274"/>
      <c r="D5" s="274"/>
      <c r="E5" s="274"/>
      <c r="F5" s="274"/>
      <c r="G5" s="658"/>
      <c r="H5" s="658"/>
      <c r="I5" s="658"/>
      <c r="J5" s="658"/>
      <c r="K5" s="658"/>
      <c r="L5" s="658"/>
      <c r="M5" s="658"/>
      <c r="N5" s="85"/>
    </row>
    <row r="6" spans="1:14" x14ac:dyDescent="0.25">
      <c r="A6" s="275"/>
      <c r="B6" s="953" t="s">
        <v>0</v>
      </c>
      <c r="C6" s="956" t="s">
        <v>1</v>
      </c>
      <c r="D6" s="959" t="s">
        <v>28</v>
      </c>
      <c r="E6" s="962" t="s">
        <v>2</v>
      </c>
      <c r="F6" s="965" t="s">
        <v>113</v>
      </c>
      <c r="G6" s="986" t="s">
        <v>859</v>
      </c>
      <c r="H6" s="986"/>
      <c r="I6" s="986"/>
      <c r="J6" s="986"/>
      <c r="K6" s="986"/>
      <c r="L6" s="986"/>
      <c r="M6" s="987"/>
      <c r="N6" s="85"/>
    </row>
    <row r="7" spans="1:14" ht="49.5" customHeight="1" x14ac:dyDescent="0.25">
      <c r="A7" s="275"/>
      <c r="B7" s="954"/>
      <c r="C7" s="957"/>
      <c r="D7" s="960"/>
      <c r="E7" s="963"/>
      <c r="F7" s="966"/>
      <c r="G7" s="659" t="s">
        <v>446</v>
      </c>
      <c r="H7" s="660" t="s">
        <v>600</v>
      </c>
      <c r="I7" s="660" t="s">
        <v>738</v>
      </c>
      <c r="J7" s="661" t="s">
        <v>513</v>
      </c>
      <c r="K7" s="662" t="s">
        <v>514</v>
      </c>
      <c r="L7" s="660" t="s">
        <v>154</v>
      </c>
      <c r="M7" s="663" t="s">
        <v>155</v>
      </c>
      <c r="N7" s="85"/>
    </row>
    <row r="8" spans="1:14" ht="49.5" customHeight="1" thickBot="1" x14ac:dyDescent="0.3">
      <c r="A8" s="275"/>
      <c r="B8" s="955"/>
      <c r="C8" s="958"/>
      <c r="D8" s="961"/>
      <c r="E8" s="964"/>
      <c r="F8" s="967"/>
      <c r="G8" s="664" t="s">
        <v>797</v>
      </c>
      <c r="H8" s="665" t="s">
        <v>601</v>
      </c>
      <c r="I8" s="665" t="s">
        <v>739</v>
      </c>
      <c r="J8" s="666" t="s">
        <v>771</v>
      </c>
      <c r="K8" s="667" t="s">
        <v>772</v>
      </c>
      <c r="L8" s="665"/>
      <c r="M8" s="668"/>
      <c r="N8" s="85"/>
    </row>
    <row r="9" spans="1:14" x14ac:dyDescent="0.25">
      <c r="A9" s="275"/>
      <c r="B9" s="933">
        <v>1</v>
      </c>
      <c r="C9" s="949" t="s">
        <v>150</v>
      </c>
      <c r="D9" s="934">
        <v>2</v>
      </c>
      <c r="E9" s="977" t="s">
        <v>3</v>
      </c>
      <c r="F9" s="249">
        <v>90</v>
      </c>
      <c r="G9" s="669">
        <v>620</v>
      </c>
      <c r="H9" s="670">
        <v>1235</v>
      </c>
      <c r="I9" s="670">
        <v>1517</v>
      </c>
      <c r="J9" s="670">
        <v>1432</v>
      </c>
      <c r="K9" s="670">
        <v>1820</v>
      </c>
      <c r="L9" s="670">
        <v>790</v>
      </c>
      <c r="M9" s="671">
        <v>8356</v>
      </c>
      <c r="N9" s="85"/>
    </row>
    <row r="10" spans="1:14" x14ac:dyDescent="0.25">
      <c r="A10" s="275"/>
      <c r="B10" s="937"/>
      <c r="C10" s="971"/>
      <c r="D10" s="939"/>
      <c r="E10" s="978"/>
      <c r="F10" s="249">
        <v>100</v>
      </c>
      <c r="G10" s="672" t="s">
        <v>4</v>
      </c>
      <c r="H10" s="673">
        <v>1299</v>
      </c>
      <c r="I10" s="674">
        <v>1589</v>
      </c>
      <c r="J10" s="674">
        <v>1522</v>
      </c>
      <c r="K10" s="674">
        <v>1936</v>
      </c>
      <c r="L10" s="674">
        <v>861</v>
      </c>
      <c r="M10" s="675">
        <v>8903</v>
      </c>
      <c r="N10" s="85"/>
    </row>
    <row r="11" spans="1:14" x14ac:dyDescent="0.25">
      <c r="A11" s="275"/>
      <c r="B11" s="968">
        <v>2</v>
      </c>
      <c r="C11" s="980" t="s">
        <v>686</v>
      </c>
      <c r="D11" s="934">
        <v>2</v>
      </c>
      <c r="E11" s="984" t="s">
        <v>3</v>
      </c>
      <c r="F11" s="250">
        <v>90</v>
      </c>
      <c r="G11" s="676">
        <v>1690</v>
      </c>
      <c r="H11" s="677">
        <v>3500</v>
      </c>
      <c r="I11" s="678">
        <v>4298</v>
      </c>
      <c r="J11" s="678">
        <v>3708</v>
      </c>
      <c r="K11" s="678">
        <v>4709</v>
      </c>
      <c r="L11" s="678">
        <v>2083</v>
      </c>
      <c r="M11" s="679">
        <v>23600</v>
      </c>
      <c r="N11" s="85"/>
    </row>
    <row r="12" spans="1:14" x14ac:dyDescent="0.25">
      <c r="A12" s="275"/>
      <c r="B12" s="969"/>
      <c r="C12" s="981"/>
      <c r="D12" s="983"/>
      <c r="E12" s="985"/>
      <c r="F12" s="542">
        <v>100</v>
      </c>
      <c r="G12" s="680" t="s">
        <v>4</v>
      </c>
      <c r="H12" s="681">
        <v>3888</v>
      </c>
      <c r="I12" s="682">
        <v>4536</v>
      </c>
      <c r="J12" s="682">
        <v>4398</v>
      </c>
      <c r="K12" s="682">
        <v>5589</v>
      </c>
      <c r="L12" s="682">
        <v>2500</v>
      </c>
      <c r="M12" s="683">
        <v>24398</v>
      </c>
      <c r="N12" s="85"/>
    </row>
    <row r="13" spans="1:14" x14ac:dyDescent="0.25">
      <c r="A13" s="275"/>
      <c r="B13" s="933">
        <v>3</v>
      </c>
      <c r="C13" s="980" t="s">
        <v>687</v>
      </c>
      <c r="D13" s="934">
        <v>5</v>
      </c>
      <c r="E13" s="977" t="s">
        <v>3</v>
      </c>
      <c r="F13" s="249">
        <v>125</v>
      </c>
      <c r="G13" s="684">
        <v>1504</v>
      </c>
      <c r="H13" s="685">
        <v>2588</v>
      </c>
      <c r="I13" s="685">
        <v>3178</v>
      </c>
      <c r="J13" s="685">
        <v>3595</v>
      </c>
      <c r="K13" s="685">
        <v>4574</v>
      </c>
      <c r="L13" s="685">
        <v>1590</v>
      </c>
      <c r="M13" s="686">
        <v>23637</v>
      </c>
      <c r="N13" s="85"/>
    </row>
    <row r="14" spans="1:14" x14ac:dyDescent="0.25">
      <c r="A14" s="275"/>
      <c r="B14" s="937"/>
      <c r="C14" s="982"/>
      <c r="D14" s="939"/>
      <c r="E14" s="978"/>
      <c r="F14" s="249">
        <v>150</v>
      </c>
      <c r="G14" s="687" t="s">
        <v>4</v>
      </c>
      <c r="H14" s="677">
        <v>3235</v>
      </c>
      <c r="I14" s="678">
        <v>3769</v>
      </c>
      <c r="J14" s="678">
        <v>4295</v>
      </c>
      <c r="K14" s="678">
        <v>5457</v>
      </c>
      <c r="L14" s="678">
        <v>2108</v>
      </c>
      <c r="M14" s="679">
        <v>25648</v>
      </c>
      <c r="N14" s="85"/>
    </row>
    <row r="15" spans="1:14" x14ac:dyDescent="0.25">
      <c r="A15" s="275"/>
      <c r="B15" s="933">
        <v>4</v>
      </c>
      <c r="C15" s="949" t="s">
        <v>152</v>
      </c>
      <c r="D15" s="934" t="s">
        <v>4</v>
      </c>
      <c r="E15" s="946" t="s">
        <v>3</v>
      </c>
      <c r="F15" s="250">
        <v>125</v>
      </c>
      <c r="G15" s="972">
        <v>12806</v>
      </c>
      <c r="H15" s="947"/>
      <c r="I15" s="947"/>
      <c r="J15" s="947"/>
      <c r="K15" s="947"/>
      <c r="L15" s="947"/>
      <c r="M15" s="679">
        <v>25612</v>
      </c>
      <c r="N15" s="85"/>
    </row>
    <row r="16" spans="1:14" x14ac:dyDescent="0.25">
      <c r="A16" s="275"/>
      <c r="B16" s="937"/>
      <c r="C16" s="971"/>
      <c r="D16" s="939"/>
      <c r="E16" s="945"/>
      <c r="F16" s="249">
        <v>150</v>
      </c>
      <c r="G16" s="687" t="s">
        <v>4</v>
      </c>
      <c r="H16" s="988">
        <v>14607</v>
      </c>
      <c r="I16" s="989"/>
      <c r="J16" s="989"/>
      <c r="K16" s="989"/>
      <c r="L16" s="990"/>
      <c r="M16" s="679">
        <v>29213</v>
      </c>
      <c r="N16" s="85"/>
    </row>
    <row r="17" spans="1:14" x14ac:dyDescent="0.25">
      <c r="A17" s="275"/>
      <c r="B17" s="933">
        <v>5</v>
      </c>
      <c r="C17" s="930" t="s">
        <v>5</v>
      </c>
      <c r="D17" s="934">
        <v>20</v>
      </c>
      <c r="E17" s="977" t="s">
        <v>3</v>
      </c>
      <c r="F17" s="250" t="s">
        <v>6</v>
      </c>
      <c r="G17" s="676">
        <v>493</v>
      </c>
      <c r="H17" s="678">
        <v>1082</v>
      </c>
      <c r="I17" s="678">
        <v>1328</v>
      </c>
      <c r="J17" s="678">
        <f>ROUND(H17*1.07,0)</f>
        <v>1158</v>
      </c>
      <c r="K17" s="678">
        <f>ROUND(I17*1.07,0)</f>
        <v>1421</v>
      </c>
      <c r="L17" s="678">
        <v>605</v>
      </c>
      <c r="M17" s="679">
        <v>3969</v>
      </c>
      <c r="N17" s="85"/>
    </row>
    <row r="18" spans="1:14" x14ac:dyDescent="0.25">
      <c r="A18" s="275"/>
      <c r="B18" s="937"/>
      <c r="C18" s="932"/>
      <c r="D18" s="939"/>
      <c r="E18" s="978"/>
      <c r="F18" s="249" t="s">
        <v>7</v>
      </c>
      <c r="G18" s="687" t="s">
        <v>4</v>
      </c>
      <c r="H18" s="677">
        <v>1131</v>
      </c>
      <c r="I18" s="677">
        <v>1409</v>
      </c>
      <c r="J18" s="678">
        <f t="shared" ref="J18:J83" si="0">ROUND(H18*1.07,0)</f>
        <v>1210</v>
      </c>
      <c r="K18" s="678">
        <f t="shared" ref="K18:K83" si="1">ROUND(I18*1.07,0)</f>
        <v>1508</v>
      </c>
      <c r="L18" s="678">
        <v>719</v>
      </c>
      <c r="M18" s="679">
        <v>4451</v>
      </c>
      <c r="N18" s="85"/>
    </row>
    <row r="19" spans="1:14" x14ac:dyDescent="0.25">
      <c r="A19" s="275"/>
      <c r="B19" s="933">
        <v>6</v>
      </c>
      <c r="C19" s="930" t="s">
        <v>136</v>
      </c>
      <c r="D19" s="934">
        <v>12</v>
      </c>
      <c r="E19" s="977" t="s">
        <v>3</v>
      </c>
      <c r="F19" s="250">
        <v>90</v>
      </c>
      <c r="G19" s="676">
        <v>447</v>
      </c>
      <c r="H19" s="677">
        <v>1104</v>
      </c>
      <c r="I19" s="677">
        <v>1356</v>
      </c>
      <c r="J19" s="678">
        <f t="shared" si="0"/>
        <v>1181</v>
      </c>
      <c r="K19" s="678">
        <f t="shared" si="1"/>
        <v>1451</v>
      </c>
      <c r="L19" s="678">
        <v>549</v>
      </c>
      <c r="M19" s="679">
        <v>4814</v>
      </c>
      <c r="N19" s="85"/>
    </row>
    <row r="20" spans="1:14" x14ac:dyDescent="0.25">
      <c r="A20" s="275"/>
      <c r="B20" s="937"/>
      <c r="C20" s="932"/>
      <c r="D20" s="939"/>
      <c r="E20" s="978"/>
      <c r="F20" s="249">
        <v>100</v>
      </c>
      <c r="G20" s="687" t="s">
        <v>4</v>
      </c>
      <c r="H20" s="677">
        <v>1170</v>
      </c>
      <c r="I20" s="677">
        <v>1478</v>
      </c>
      <c r="J20" s="678">
        <f t="shared" si="0"/>
        <v>1252</v>
      </c>
      <c r="K20" s="678">
        <f t="shared" si="1"/>
        <v>1581</v>
      </c>
      <c r="L20" s="678">
        <v>621</v>
      </c>
      <c r="M20" s="679">
        <v>5118</v>
      </c>
      <c r="N20" s="85"/>
    </row>
    <row r="21" spans="1:14" x14ac:dyDescent="0.25">
      <c r="A21" s="275"/>
      <c r="B21" s="933">
        <v>7</v>
      </c>
      <c r="C21" s="949" t="s">
        <v>568</v>
      </c>
      <c r="D21" s="934" t="s">
        <v>4</v>
      </c>
      <c r="E21" s="946" t="s">
        <v>3</v>
      </c>
      <c r="F21" s="250">
        <v>90</v>
      </c>
      <c r="G21" s="687" t="s">
        <v>4</v>
      </c>
      <c r="H21" s="677">
        <v>1642</v>
      </c>
      <c r="I21" s="673">
        <v>1671</v>
      </c>
      <c r="J21" s="678">
        <f t="shared" si="0"/>
        <v>1757</v>
      </c>
      <c r="K21" s="678">
        <f t="shared" si="1"/>
        <v>1788</v>
      </c>
      <c r="L21" s="678">
        <v>1247</v>
      </c>
      <c r="M21" s="688" t="s">
        <v>4</v>
      </c>
      <c r="N21" s="85"/>
    </row>
    <row r="22" spans="1:14" x14ac:dyDescent="0.25">
      <c r="A22" s="275"/>
      <c r="B22" s="933"/>
      <c r="C22" s="949"/>
      <c r="D22" s="934"/>
      <c r="E22" s="946"/>
      <c r="F22" s="266">
        <v>100</v>
      </c>
      <c r="G22" s="687" t="s">
        <v>4</v>
      </c>
      <c r="H22" s="678">
        <v>1672</v>
      </c>
      <c r="I22" s="674">
        <v>1700</v>
      </c>
      <c r="J22" s="678">
        <f t="shared" si="0"/>
        <v>1789</v>
      </c>
      <c r="K22" s="678">
        <f t="shared" si="1"/>
        <v>1819</v>
      </c>
      <c r="L22" s="678">
        <v>1273</v>
      </c>
      <c r="M22" s="688" t="s">
        <v>4</v>
      </c>
      <c r="N22" s="85"/>
    </row>
    <row r="23" spans="1:14" x14ac:dyDescent="0.25">
      <c r="A23" s="275"/>
      <c r="B23" s="936">
        <v>8</v>
      </c>
      <c r="C23" s="931" t="s">
        <v>8</v>
      </c>
      <c r="D23" s="938">
        <v>12</v>
      </c>
      <c r="E23" s="944" t="s">
        <v>3</v>
      </c>
      <c r="F23" s="101">
        <v>90</v>
      </c>
      <c r="G23" s="676">
        <v>473</v>
      </c>
      <c r="H23" s="677">
        <v>1188</v>
      </c>
      <c r="I23" s="677">
        <v>1458</v>
      </c>
      <c r="J23" s="678">
        <f t="shared" si="0"/>
        <v>1271</v>
      </c>
      <c r="K23" s="678">
        <f t="shared" si="1"/>
        <v>1560</v>
      </c>
      <c r="L23" s="678">
        <v>605</v>
      </c>
      <c r="M23" s="679">
        <v>4243</v>
      </c>
      <c r="N23" s="85"/>
    </row>
    <row r="24" spans="1:14" x14ac:dyDescent="0.25">
      <c r="A24" s="275"/>
      <c r="B24" s="937"/>
      <c r="C24" s="932"/>
      <c r="D24" s="939"/>
      <c r="E24" s="945"/>
      <c r="F24" s="250">
        <v>100</v>
      </c>
      <c r="G24" s="687" t="s">
        <v>4</v>
      </c>
      <c r="H24" s="677">
        <v>1240</v>
      </c>
      <c r="I24" s="677">
        <v>1430</v>
      </c>
      <c r="J24" s="678">
        <f t="shared" si="0"/>
        <v>1327</v>
      </c>
      <c r="K24" s="678">
        <f t="shared" si="1"/>
        <v>1530</v>
      </c>
      <c r="L24" s="678">
        <v>681</v>
      </c>
      <c r="M24" s="679">
        <v>4513</v>
      </c>
      <c r="N24" s="85"/>
    </row>
    <row r="25" spans="1:14" x14ac:dyDescent="0.25">
      <c r="A25" s="275"/>
      <c r="B25" s="933">
        <v>9</v>
      </c>
      <c r="C25" s="930" t="s">
        <v>9</v>
      </c>
      <c r="D25" s="934">
        <v>12</v>
      </c>
      <c r="E25" s="946" t="s">
        <v>3</v>
      </c>
      <c r="F25" s="249">
        <v>90</v>
      </c>
      <c r="G25" s="687" t="s">
        <v>4</v>
      </c>
      <c r="H25" s="673">
        <v>7441</v>
      </c>
      <c r="I25" s="673">
        <v>8754</v>
      </c>
      <c r="J25" s="678">
        <f t="shared" si="0"/>
        <v>7962</v>
      </c>
      <c r="K25" s="678">
        <f t="shared" si="1"/>
        <v>9367</v>
      </c>
      <c r="L25" s="678" t="s">
        <v>4</v>
      </c>
      <c r="M25" s="679">
        <v>12141</v>
      </c>
      <c r="N25" s="85"/>
    </row>
    <row r="26" spans="1:14" x14ac:dyDescent="0.25">
      <c r="A26" s="275"/>
      <c r="B26" s="933"/>
      <c r="C26" s="930"/>
      <c r="D26" s="934"/>
      <c r="E26" s="946"/>
      <c r="F26" s="266">
        <v>100</v>
      </c>
      <c r="G26" s="687" t="s">
        <v>4</v>
      </c>
      <c r="H26" s="673">
        <v>7579</v>
      </c>
      <c r="I26" s="673">
        <v>8918</v>
      </c>
      <c r="J26" s="678">
        <f t="shared" si="0"/>
        <v>8110</v>
      </c>
      <c r="K26" s="678">
        <f t="shared" si="1"/>
        <v>9542</v>
      </c>
      <c r="L26" s="678" t="s">
        <v>4</v>
      </c>
      <c r="M26" s="679">
        <v>12911</v>
      </c>
      <c r="N26" s="85"/>
    </row>
    <row r="27" spans="1:14" x14ac:dyDescent="0.25">
      <c r="A27" s="275"/>
      <c r="B27" s="936">
        <v>10</v>
      </c>
      <c r="C27" s="970" t="s">
        <v>151</v>
      </c>
      <c r="D27" s="938">
        <v>5</v>
      </c>
      <c r="E27" s="944" t="s">
        <v>3</v>
      </c>
      <c r="F27" s="101">
        <v>125</v>
      </c>
      <c r="G27" s="676">
        <v>852</v>
      </c>
      <c r="H27" s="678">
        <v>2363</v>
      </c>
      <c r="I27" s="678">
        <v>2902</v>
      </c>
      <c r="J27" s="678">
        <f t="shared" si="0"/>
        <v>2528</v>
      </c>
      <c r="K27" s="678">
        <f t="shared" si="1"/>
        <v>3105</v>
      </c>
      <c r="L27" s="678">
        <v>1354</v>
      </c>
      <c r="M27" s="679">
        <v>7863</v>
      </c>
      <c r="N27" s="85"/>
    </row>
    <row r="28" spans="1:14" x14ac:dyDescent="0.25">
      <c r="A28" s="275"/>
      <c r="B28" s="937"/>
      <c r="C28" s="971"/>
      <c r="D28" s="939"/>
      <c r="E28" s="945"/>
      <c r="F28" s="250">
        <v>150</v>
      </c>
      <c r="G28" s="687" t="s">
        <v>4</v>
      </c>
      <c r="H28" s="677">
        <v>2809</v>
      </c>
      <c r="I28" s="677">
        <v>3346</v>
      </c>
      <c r="J28" s="678">
        <f t="shared" si="0"/>
        <v>3006</v>
      </c>
      <c r="K28" s="678">
        <f t="shared" si="1"/>
        <v>3580</v>
      </c>
      <c r="L28" s="678">
        <v>1608</v>
      </c>
      <c r="M28" s="679">
        <v>8947</v>
      </c>
      <c r="N28" s="85"/>
    </row>
    <row r="29" spans="1:14" x14ac:dyDescent="0.25">
      <c r="A29" s="275"/>
      <c r="B29" s="933">
        <v>11</v>
      </c>
      <c r="C29" s="949" t="s">
        <v>149</v>
      </c>
      <c r="D29" s="934">
        <v>2</v>
      </c>
      <c r="E29" s="946" t="s">
        <v>3</v>
      </c>
      <c r="F29" s="249">
        <v>125</v>
      </c>
      <c r="G29" s="687" t="s">
        <v>4</v>
      </c>
      <c r="H29" s="677">
        <v>3643</v>
      </c>
      <c r="I29" s="677">
        <v>4476</v>
      </c>
      <c r="J29" s="678">
        <f t="shared" si="0"/>
        <v>3898</v>
      </c>
      <c r="K29" s="678">
        <f t="shared" si="1"/>
        <v>4789</v>
      </c>
      <c r="L29" s="678">
        <v>2298</v>
      </c>
      <c r="M29" s="679">
        <v>19958</v>
      </c>
      <c r="N29" s="85"/>
    </row>
    <row r="30" spans="1:14" x14ac:dyDescent="0.25">
      <c r="A30" s="275"/>
      <c r="B30" s="933"/>
      <c r="C30" s="949"/>
      <c r="D30" s="934"/>
      <c r="E30" s="946"/>
      <c r="F30" s="266">
        <v>150</v>
      </c>
      <c r="G30" s="687" t="s">
        <v>4</v>
      </c>
      <c r="H30" s="677">
        <v>5071</v>
      </c>
      <c r="I30" s="677">
        <v>5377</v>
      </c>
      <c r="J30" s="678">
        <f t="shared" si="0"/>
        <v>5426</v>
      </c>
      <c r="K30" s="678">
        <f t="shared" si="1"/>
        <v>5753</v>
      </c>
      <c r="L30" s="678">
        <v>2781</v>
      </c>
      <c r="M30" s="679">
        <v>23418</v>
      </c>
      <c r="N30" s="85"/>
    </row>
    <row r="31" spans="1:14" x14ac:dyDescent="0.25">
      <c r="A31" s="275"/>
      <c r="B31" s="936">
        <v>12</v>
      </c>
      <c r="C31" s="931" t="s">
        <v>10</v>
      </c>
      <c r="D31" s="938">
        <v>30</v>
      </c>
      <c r="E31" s="944" t="s">
        <v>3</v>
      </c>
      <c r="F31" s="101">
        <v>125</v>
      </c>
      <c r="G31" s="676">
        <v>168</v>
      </c>
      <c r="H31" s="677">
        <v>565</v>
      </c>
      <c r="I31" s="677">
        <v>660</v>
      </c>
      <c r="J31" s="678">
        <f t="shared" si="0"/>
        <v>605</v>
      </c>
      <c r="K31" s="678">
        <f t="shared" si="1"/>
        <v>706</v>
      </c>
      <c r="L31" s="678">
        <v>308</v>
      </c>
      <c r="M31" s="679">
        <v>1539</v>
      </c>
      <c r="N31" s="85"/>
    </row>
    <row r="32" spans="1:14" x14ac:dyDescent="0.25">
      <c r="A32" s="275"/>
      <c r="B32" s="937"/>
      <c r="C32" s="932"/>
      <c r="D32" s="939"/>
      <c r="E32" s="945"/>
      <c r="F32" s="250">
        <v>150</v>
      </c>
      <c r="G32" s="687" t="s">
        <v>4</v>
      </c>
      <c r="H32" s="677">
        <v>637</v>
      </c>
      <c r="I32" s="677">
        <v>755</v>
      </c>
      <c r="J32" s="678">
        <f t="shared" si="0"/>
        <v>682</v>
      </c>
      <c r="K32" s="678">
        <f t="shared" si="1"/>
        <v>808</v>
      </c>
      <c r="L32" s="678">
        <v>357</v>
      </c>
      <c r="M32" s="679">
        <v>2087</v>
      </c>
      <c r="N32" s="85"/>
    </row>
    <row r="33" spans="1:14" x14ac:dyDescent="0.25">
      <c r="A33" s="275"/>
      <c r="B33" s="933">
        <v>13</v>
      </c>
      <c r="C33" s="930" t="s">
        <v>11</v>
      </c>
      <c r="D33" s="934">
        <v>17</v>
      </c>
      <c r="E33" s="946" t="s">
        <v>3</v>
      </c>
      <c r="F33" s="249">
        <v>125</v>
      </c>
      <c r="G33" s="687" t="s">
        <v>4</v>
      </c>
      <c r="H33" s="677">
        <v>4795</v>
      </c>
      <c r="I33" s="677">
        <v>4904</v>
      </c>
      <c r="J33" s="678">
        <f t="shared" si="0"/>
        <v>5131</v>
      </c>
      <c r="K33" s="678">
        <f t="shared" si="1"/>
        <v>5247</v>
      </c>
      <c r="L33" s="678" t="s">
        <v>4</v>
      </c>
      <c r="M33" s="679">
        <v>8172</v>
      </c>
      <c r="N33" s="85"/>
    </row>
    <row r="34" spans="1:14" x14ac:dyDescent="0.25">
      <c r="A34" s="275"/>
      <c r="B34" s="933"/>
      <c r="C34" s="930"/>
      <c r="D34" s="934"/>
      <c r="E34" s="946"/>
      <c r="F34" s="266">
        <v>150</v>
      </c>
      <c r="G34" s="687" t="s">
        <v>4</v>
      </c>
      <c r="H34" s="677">
        <v>4820</v>
      </c>
      <c r="I34" s="673">
        <v>4931</v>
      </c>
      <c r="J34" s="678">
        <f t="shared" si="0"/>
        <v>5157</v>
      </c>
      <c r="K34" s="678">
        <f t="shared" si="1"/>
        <v>5276</v>
      </c>
      <c r="L34" s="678" t="s">
        <v>4</v>
      </c>
      <c r="M34" s="679">
        <v>9639</v>
      </c>
      <c r="N34" s="85"/>
    </row>
    <row r="35" spans="1:14" x14ac:dyDescent="0.25">
      <c r="A35" s="275"/>
      <c r="B35" s="96">
        <v>14</v>
      </c>
      <c r="C35" s="107" t="s">
        <v>12</v>
      </c>
      <c r="D35" s="100">
        <v>30</v>
      </c>
      <c r="E35" s="95" t="s">
        <v>3</v>
      </c>
      <c r="F35" s="250" t="s">
        <v>13</v>
      </c>
      <c r="G35" s="687" t="s">
        <v>4</v>
      </c>
      <c r="H35" s="677">
        <v>1347</v>
      </c>
      <c r="I35" s="673">
        <v>1591</v>
      </c>
      <c r="J35" s="678">
        <f t="shared" si="0"/>
        <v>1441</v>
      </c>
      <c r="K35" s="678">
        <f t="shared" si="1"/>
        <v>1702</v>
      </c>
      <c r="L35" s="678">
        <v>905</v>
      </c>
      <c r="M35" s="679">
        <v>4094</v>
      </c>
      <c r="N35" s="85"/>
    </row>
    <row r="36" spans="1:14" x14ac:dyDescent="0.25">
      <c r="A36" s="275"/>
      <c r="B36" s="933">
        <v>15</v>
      </c>
      <c r="C36" s="930" t="s">
        <v>14</v>
      </c>
      <c r="D36" s="934">
        <v>20</v>
      </c>
      <c r="E36" s="926" t="s">
        <v>3</v>
      </c>
      <c r="F36" s="266">
        <v>125</v>
      </c>
      <c r="G36" s="676">
        <v>259</v>
      </c>
      <c r="H36" s="677">
        <v>559</v>
      </c>
      <c r="I36" s="677">
        <v>686</v>
      </c>
      <c r="J36" s="678">
        <f t="shared" si="0"/>
        <v>598</v>
      </c>
      <c r="K36" s="678">
        <f t="shared" si="1"/>
        <v>734</v>
      </c>
      <c r="L36" s="678">
        <v>370</v>
      </c>
      <c r="M36" s="679">
        <v>2464</v>
      </c>
      <c r="N36" s="85"/>
    </row>
    <row r="37" spans="1:14" x14ac:dyDescent="0.25">
      <c r="A37" s="275"/>
      <c r="B37" s="933"/>
      <c r="C37" s="930"/>
      <c r="D37" s="934"/>
      <c r="E37" s="926"/>
      <c r="F37" s="101">
        <v>150</v>
      </c>
      <c r="G37" s="687" t="s">
        <v>4</v>
      </c>
      <c r="H37" s="677">
        <v>584</v>
      </c>
      <c r="I37" s="677">
        <v>715</v>
      </c>
      <c r="J37" s="678">
        <f t="shared" si="0"/>
        <v>625</v>
      </c>
      <c r="K37" s="678">
        <f t="shared" si="1"/>
        <v>765</v>
      </c>
      <c r="L37" s="678">
        <v>386</v>
      </c>
      <c r="M37" s="679">
        <v>2703</v>
      </c>
      <c r="N37" s="85"/>
    </row>
    <row r="38" spans="1:14" x14ac:dyDescent="0.25">
      <c r="A38" s="275"/>
      <c r="B38" s="936">
        <v>16</v>
      </c>
      <c r="C38" s="924" t="s">
        <v>510</v>
      </c>
      <c r="D38" s="938">
        <v>30</v>
      </c>
      <c r="E38" s="944" t="s">
        <v>3</v>
      </c>
      <c r="F38" s="250">
        <v>125</v>
      </c>
      <c r="G38" s="687" t="s">
        <v>4</v>
      </c>
      <c r="H38" s="677">
        <v>630</v>
      </c>
      <c r="I38" s="677">
        <v>745</v>
      </c>
      <c r="J38" s="678">
        <f t="shared" si="0"/>
        <v>674</v>
      </c>
      <c r="K38" s="678">
        <f t="shared" si="1"/>
        <v>797</v>
      </c>
      <c r="L38" s="678">
        <v>377</v>
      </c>
      <c r="M38" s="679">
        <v>2351</v>
      </c>
      <c r="N38" s="85"/>
    </row>
    <row r="39" spans="1:14" x14ac:dyDescent="0.25">
      <c r="A39" s="275"/>
      <c r="B39" s="937"/>
      <c r="C39" s="925"/>
      <c r="D39" s="939"/>
      <c r="E39" s="945"/>
      <c r="F39" s="249">
        <v>150</v>
      </c>
      <c r="G39" s="687" t="s">
        <v>4</v>
      </c>
      <c r="H39" s="677">
        <v>656</v>
      </c>
      <c r="I39" s="677">
        <v>771</v>
      </c>
      <c r="J39" s="678">
        <f t="shared" si="0"/>
        <v>702</v>
      </c>
      <c r="K39" s="678">
        <f t="shared" si="1"/>
        <v>825</v>
      </c>
      <c r="L39" s="678">
        <v>412</v>
      </c>
      <c r="M39" s="679">
        <v>2883</v>
      </c>
      <c r="N39" s="85"/>
    </row>
    <row r="40" spans="1:14" x14ac:dyDescent="0.25">
      <c r="A40" s="275"/>
      <c r="B40" s="933">
        <v>17</v>
      </c>
      <c r="C40" s="948" t="s">
        <v>511</v>
      </c>
      <c r="D40" s="100">
        <v>24</v>
      </c>
      <c r="E40" s="926" t="s">
        <v>3</v>
      </c>
      <c r="F40" s="266">
        <v>125</v>
      </c>
      <c r="G40" s="687" t="s">
        <v>4</v>
      </c>
      <c r="H40" s="677">
        <v>630</v>
      </c>
      <c r="I40" s="677">
        <v>745</v>
      </c>
      <c r="J40" s="678">
        <f t="shared" si="0"/>
        <v>674</v>
      </c>
      <c r="K40" s="678">
        <f t="shared" si="1"/>
        <v>797</v>
      </c>
      <c r="L40" s="678">
        <v>377</v>
      </c>
      <c r="M40" s="679">
        <v>2351</v>
      </c>
      <c r="N40" s="85"/>
    </row>
    <row r="41" spans="1:14" x14ac:dyDescent="0.25">
      <c r="A41" s="275"/>
      <c r="B41" s="933"/>
      <c r="C41" s="948"/>
      <c r="D41" s="261">
        <v>18</v>
      </c>
      <c r="E41" s="926"/>
      <c r="F41" s="101">
        <v>150</v>
      </c>
      <c r="G41" s="687" t="s">
        <v>4</v>
      </c>
      <c r="H41" s="677">
        <v>656</v>
      </c>
      <c r="I41" s="677">
        <v>771</v>
      </c>
      <c r="J41" s="678">
        <f t="shared" si="0"/>
        <v>702</v>
      </c>
      <c r="K41" s="678">
        <f t="shared" si="1"/>
        <v>825</v>
      </c>
      <c r="L41" s="678">
        <v>412</v>
      </c>
      <c r="M41" s="679">
        <v>2883</v>
      </c>
      <c r="N41" s="85"/>
    </row>
    <row r="42" spans="1:14" x14ac:dyDescent="0.25">
      <c r="A42" s="275"/>
      <c r="B42" s="936">
        <v>18</v>
      </c>
      <c r="C42" s="924" t="s">
        <v>512</v>
      </c>
      <c r="D42" s="100">
        <v>24</v>
      </c>
      <c r="E42" s="940" t="s">
        <v>3</v>
      </c>
      <c r="F42" s="250">
        <v>125</v>
      </c>
      <c r="G42" s="687" t="s">
        <v>4</v>
      </c>
      <c r="H42" s="677">
        <v>630</v>
      </c>
      <c r="I42" s="677">
        <v>745</v>
      </c>
      <c r="J42" s="678">
        <f t="shared" si="0"/>
        <v>674</v>
      </c>
      <c r="K42" s="678">
        <f t="shared" si="1"/>
        <v>797</v>
      </c>
      <c r="L42" s="678">
        <v>377</v>
      </c>
      <c r="M42" s="679">
        <v>2351</v>
      </c>
      <c r="N42" s="85"/>
    </row>
    <row r="43" spans="1:14" x14ac:dyDescent="0.25">
      <c r="A43" s="275"/>
      <c r="B43" s="937"/>
      <c r="C43" s="925"/>
      <c r="D43" s="254">
        <v>18</v>
      </c>
      <c r="E43" s="941"/>
      <c r="F43" s="249">
        <v>150</v>
      </c>
      <c r="G43" s="687" t="s">
        <v>4</v>
      </c>
      <c r="H43" s="677">
        <v>656</v>
      </c>
      <c r="I43" s="677">
        <v>771</v>
      </c>
      <c r="J43" s="678">
        <f t="shared" si="0"/>
        <v>702</v>
      </c>
      <c r="K43" s="678">
        <f t="shared" si="1"/>
        <v>825</v>
      </c>
      <c r="L43" s="678">
        <v>412</v>
      </c>
      <c r="M43" s="679">
        <v>2883</v>
      </c>
      <c r="N43" s="85"/>
    </row>
    <row r="44" spans="1:14" x14ac:dyDescent="0.25">
      <c r="A44" s="275"/>
      <c r="B44" s="922">
        <v>19</v>
      </c>
      <c r="C44" s="924" t="s">
        <v>798</v>
      </c>
      <c r="D44" s="100">
        <v>24</v>
      </c>
      <c r="E44" s="926" t="s">
        <v>3</v>
      </c>
      <c r="F44" s="539">
        <v>125</v>
      </c>
      <c r="G44" s="687">
        <v>458</v>
      </c>
      <c r="H44" s="677">
        <v>616</v>
      </c>
      <c r="I44" s="677">
        <v>722</v>
      </c>
      <c r="J44" s="678">
        <f>ROUND(H44*1.07,0)</f>
        <v>659</v>
      </c>
      <c r="K44" s="678">
        <f t="shared" ref="K44:K45" si="2">ROUND(I44*1.07,0)</f>
        <v>773</v>
      </c>
      <c r="L44" s="678">
        <v>365</v>
      </c>
      <c r="M44" s="679">
        <v>2292</v>
      </c>
      <c r="N44" s="85"/>
    </row>
    <row r="45" spans="1:14" x14ac:dyDescent="0.25">
      <c r="A45" s="275"/>
      <c r="B45" s="923"/>
      <c r="C45" s="925"/>
      <c r="D45" s="538">
        <v>18</v>
      </c>
      <c r="E45" s="926"/>
      <c r="F45" s="101">
        <v>150</v>
      </c>
      <c r="G45" s="687" t="s">
        <v>4</v>
      </c>
      <c r="H45" s="677">
        <v>627</v>
      </c>
      <c r="I45" s="677">
        <v>739</v>
      </c>
      <c r="J45" s="678">
        <f t="shared" ref="J45" si="3">ROUND(H45*1.07,0)</f>
        <v>671</v>
      </c>
      <c r="K45" s="678">
        <f t="shared" si="2"/>
        <v>791</v>
      </c>
      <c r="L45" s="678">
        <v>392</v>
      </c>
      <c r="M45" s="679">
        <v>2830</v>
      </c>
      <c r="N45" s="85"/>
    </row>
    <row r="46" spans="1:14" x14ac:dyDescent="0.25">
      <c r="A46" s="275"/>
      <c r="B46" s="933">
        <v>20</v>
      </c>
      <c r="C46" s="948" t="s">
        <v>527</v>
      </c>
      <c r="D46" s="100">
        <v>24</v>
      </c>
      <c r="E46" s="926" t="s">
        <v>3</v>
      </c>
      <c r="F46" s="266">
        <v>125</v>
      </c>
      <c r="G46" s="687" t="s">
        <v>4</v>
      </c>
      <c r="H46" s="677">
        <v>600</v>
      </c>
      <c r="I46" s="677">
        <v>737</v>
      </c>
      <c r="J46" s="678">
        <f t="shared" si="0"/>
        <v>642</v>
      </c>
      <c r="K46" s="678">
        <f t="shared" si="1"/>
        <v>789</v>
      </c>
      <c r="L46" s="678">
        <v>332</v>
      </c>
      <c r="M46" s="679">
        <v>2292</v>
      </c>
      <c r="N46" s="85"/>
    </row>
    <row r="47" spans="1:14" x14ac:dyDescent="0.25">
      <c r="A47" s="275"/>
      <c r="B47" s="933"/>
      <c r="C47" s="948"/>
      <c r="D47" s="261">
        <v>30</v>
      </c>
      <c r="E47" s="926"/>
      <c r="F47" s="101">
        <v>150</v>
      </c>
      <c r="G47" s="687" t="s">
        <v>4</v>
      </c>
      <c r="H47" s="677">
        <v>641</v>
      </c>
      <c r="I47" s="677">
        <v>718</v>
      </c>
      <c r="J47" s="678">
        <f t="shared" si="0"/>
        <v>686</v>
      </c>
      <c r="K47" s="678">
        <f t="shared" si="1"/>
        <v>768</v>
      </c>
      <c r="L47" s="678">
        <v>356</v>
      </c>
      <c r="M47" s="679">
        <v>2830</v>
      </c>
      <c r="N47" s="85"/>
    </row>
    <row r="48" spans="1:14" x14ac:dyDescent="0.25">
      <c r="A48" s="275"/>
      <c r="B48" s="936">
        <v>21</v>
      </c>
      <c r="C48" s="924" t="s">
        <v>528</v>
      </c>
      <c r="D48" s="938">
        <v>24</v>
      </c>
      <c r="E48" s="973" t="s">
        <v>15</v>
      </c>
      <c r="F48" s="250">
        <v>125</v>
      </c>
      <c r="G48" s="687" t="s">
        <v>4</v>
      </c>
      <c r="H48" s="677">
        <v>600</v>
      </c>
      <c r="I48" s="677">
        <v>737</v>
      </c>
      <c r="J48" s="678">
        <f t="shared" si="0"/>
        <v>642</v>
      </c>
      <c r="K48" s="678">
        <f t="shared" si="1"/>
        <v>789</v>
      </c>
      <c r="L48" s="678">
        <v>332</v>
      </c>
      <c r="M48" s="679">
        <v>2292</v>
      </c>
      <c r="N48" s="85"/>
    </row>
    <row r="49" spans="1:14" x14ac:dyDescent="0.25">
      <c r="A49" s="275"/>
      <c r="B49" s="937"/>
      <c r="C49" s="925"/>
      <c r="D49" s="939"/>
      <c r="E49" s="974"/>
      <c r="F49" s="249">
        <v>150</v>
      </c>
      <c r="G49" s="687" t="s">
        <v>4</v>
      </c>
      <c r="H49" s="677">
        <v>641</v>
      </c>
      <c r="I49" s="677">
        <v>718</v>
      </c>
      <c r="J49" s="678">
        <f t="shared" si="0"/>
        <v>686</v>
      </c>
      <c r="K49" s="678">
        <f t="shared" si="1"/>
        <v>768</v>
      </c>
      <c r="L49" s="678">
        <v>356</v>
      </c>
      <c r="M49" s="679">
        <v>2830</v>
      </c>
      <c r="N49" s="85"/>
    </row>
    <row r="50" spans="1:14" x14ac:dyDescent="0.25">
      <c r="A50" s="275"/>
      <c r="B50" s="936">
        <v>22</v>
      </c>
      <c r="C50" s="948" t="s">
        <v>529</v>
      </c>
      <c r="D50" s="934">
        <v>24</v>
      </c>
      <c r="E50" s="975" t="s">
        <v>15</v>
      </c>
      <c r="F50" s="266">
        <v>125</v>
      </c>
      <c r="G50" s="676">
        <v>437</v>
      </c>
      <c r="H50" s="677">
        <v>600</v>
      </c>
      <c r="I50" s="677">
        <v>737</v>
      </c>
      <c r="J50" s="678">
        <f t="shared" si="0"/>
        <v>642</v>
      </c>
      <c r="K50" s="678">
        <f t="shared" si="1"/>
        <v>789</v>
      </c>
      <c r="L50" s="678">
        <v>332</v>
      </c>
      <c r="M50" s="679">
        <v>2292</v>
      </c>
      <c r="N50" s="85"/>
    </row>
    <row r="51" spans="1:14" x14ac:dyDescent="0.25">
      <c r="A51" s="275"/>
      <c r="B51" s="937"/>
      <c r="C51" s="925"/>
      <c r="D51" s="939"/>
      <c r="E51" s="976"/>
      <c r="F51" s="250">
        <v>150</v>
      </c>
      <c r="G51" s="687" t="s">
        <v>4</v>
      </c>
      <c r="H51" s="677">
        <v>641</v>
      </c>
      <c r="I51" s="677">
        <v>718</v>
      </c>
      <c r="J51" s="678">
        <f t="shared" si="0"/>
        <v>686</v>
      </c>
      <c r="K51" s="678">
        <f t="shared" si="1"/>
        <v>768</v>
      </c>
      <c r="L51" s="678">
        <v>356</v>
      </c>
      <c r="M51" s="679">
        <v>2830</v>
      </c>
      <c r="N51" s="85"/>
    </row>
    <row r="52" spans="1:14" x14ac:dyDescent="0.25">
      <c r="A52" s="275"/>
      <c r="B52" s="933">
        <v>23</v>
      </c>
      <c r="C52" s="930" t="s">
        <v>16</v>
      </c>
      <c r="D52" s="934">
        <v>30</v>
      </c>
      <c r="E52" s="926" t="s">
        <v>3</v>
      </c>
      <c r="F52" s="249">
        <v>125</v>
      </c>
      <c r="G52" s="687" t="s">
        <v>4</v>
      </c>
      <c r="H52" s="677">
        <v>554</v>
      </c>
      <c r="I52" s="677">
        <v>657</v>
      </c>
      <c r="J52" s="678">
        <f t="shared" si="0"/>
        <v>593</v>
      </c>
      <c r="K52" s="678">
        <f t="shared" si="1"/>
        <v>703</v>
      </c>
      <c r="L52" s="678">
        <v>291</v>
      </c>
      <c r="M52" s="679">
        <v>2240</v>
      </c>
      <c r="N52" s="85"/>
    </row>
    <row r="53" spans="1:14" x14ac:dyDescent="0.25">
      <c r="A53" s="275"/>
      <c r="B53" s="933"/>
      <c r="C53" s="930"/>
      <c r="D53" s="934"/>
      <c r="E53" s="926"/>
      <c r="F53" s="266">
        <v>150</v>
      </c>
      <c r="G53" s="687" t="s">
        <v>4</v>
      </c>
      <c r="H53" s="677">
        <v>571</v>
      </c>
      <c r="I53" s="677">
        <v>674</v>
      </c>
      <c r="J53" s="678">
        <f t="shared" si="0"/>
        <v>611</v>
      </c>
      <c r="K53" s="678">
        <f t="shared" si="1"/>
        <v>721</v>
      </c>
      <c r="L53" s="678">
        <v>304</v>
      </c>
      <c r="M53" s="679">
        <v>2772</v>
      </c>
      <c r="N53" s="85"/>
    </row>
    <row r="54" spans="1:14" x14ac:dyDescent="0.25">
      <c r="A54" s="275"/>
      <c r="B54" s="936">
        <v>24</v>
      </c>
      <c r="C54" s="931" t="s">
        <v>506</v>
      </c>
      <c r="D54" s="938">
        <v>24</v>
      </c>
      <c r="E54" s="940" t="s">
        <v>3</v>
      </c>
      <c r="F54" s="101">
        <v>125</v>
      </c>
      <c r="G54" s="676">
        <v>347</v>
      </c>
      <c r="H54" s="677">
        <v>554</v>
      </c>
      <c r="I54" s="677">
        <v>657</v>
      </c>
      <c r="J54" s="678">
        <f t="shared" si="0"/>
        <v>593</v>
      </c>
      <c r="K54" s="678">
        <f t="shared" si="1"/>
        <v>703</v>
      </c>
      <c r="L54" s="678">
        <v>291</v>
      </c>
      <c r="M54" s="679">
        <v>2240</v>
      </c>
      <c r="N54" s="85"/>
    </row>
    <row r="55" spans="1:14" x14ac:dyDescent="0.25">
      <c r="A55" s="275"/>
      <c r="B55" s="937"/>
      <c r="C55" s="932"/>
      <c r="D55" s="939"/>
      <c r="E55" s="941"/>
      <c r="F55" s="250">
        <v>150</v>
      </c>
      <c r="G55" s="687" t="s">
        <v>4</v>
      </c>
      <c r="H55" s="677">
        <v>571</v>
      </c>
      <c r="I55" s="677">
        <v>674</v>
      </c>
      <c r="J55" s="678">
        <f t="shared" si="0"/>
        <v>611</v>
      </c>
      <c r="K55" s="678">
        <f t="shared" si="1"/>
        <v>721</v>
      </c>
      <c r="L55" s="678">
        <v>304</v>
      </c>
      <c r="M55" s="679">
        <v>2772</v>
      </c>
      <c r="N55" s="85"/>
    </row>
    <row r="56" spans="1:14" x14ac:dyDescent="0.25">
      <c r="A56" s="275"/>
      <c r="B56" s="933">
        <v>25</v>
      </c>
      <c r="C56" s="949" t="s">
        <v>114</v>
      </c>
      <c r="D56" s="261" t="s">
        <v>4</v>
      </c>
      <c r="E56" s="926" t="s">
        <v>3</v>
      </c>
      <c r="F56" s="249">
        <v>125</v>
      </c>
      <c r="G56" s="687" t="s">
        <v>4</v>
      </c>
      <c r="H56" s="677">
        <v>1300</v>
      </c>
      <c r="I56" s="677">
        <v>1530</v>
      </c>
      <c r="J56" s="678">
        <f t="shared" si="0"/>
        <v>1391</v>
      </c>
      <c r="K56" s="678">
        <f t="shared" si="1"/>
        <v>1637</v>
      </c>
      <c r="L56" s="678">
        <v>821</v>
      </c>
      <c r="M56" s="679" t="s">
        <v>4</v>
      </c>
      <c r="N56" s="85"/>
    </row>
    <row r="57" spans="1:14" x14ac:dyDescent="0.25">
      <c r="A57" s="275"/>
      <c r="B57" s="933"/>
      <c r="C57" s="949"/>
      <c r="D57" s="261" t="s">
        <v>4</v>
      </c>
      <c r="E57" s="926"/>
      <c r="F57" s="266">
        <v>150</v>
      </c>
      <c r="G57" s="687" t="s">
        <v>4</v>
      </c>
      <c r="H57" s="677">
        <v>1303</v>
      </c>
      <c r="I57" s="673">
        <v>1533</v>
      </c>
      <c r="J57" s="678">
        <f t="shared" si="0"/>
        <v>1394</v>
      </c>
      <c r="K57" s="678">
        <f t="shared" si="1"/>
        <v>1640</v>
      </c>
      <c r="L57" s="678">
        <v>1018</v>
      </c>
      <c r="M57" s="679" t="s">
        <v>4</v>
      </c>
      <c r="N57" s="85"/>
    </row>
    <row r="58" spans="1:14" x14ac:dyDescent="0.25">
      <c r="A58" s="275"/>
      <c r="B58" s="936">
        <v>26</v>
      </c>
      <c r="C58" s="931" t="s">
        <v>17</v>
      </c>
      <c r="D58" s="100">
        <v>20</v>
      </c>
      <c r="E58" s="940" t="s">
        <v>3</v>
      </c>
      <c r="F58" s="101">
        <v>125</v>
      </c>
      <c r="G58" s="687" t="s">
        <v>4</v>
      </c>
      <c r="H58" s="677">
        <v>1126</v>
      </c>
      <c r="I58" s="677">
        <v>1180</v>
      </c>
      <c r="J58" s="678">
        <f t="shared" si="0"/>
        <v>1205</v>
      </c>
      <c r="K58" s="678">
        <f t="shared" si="1"/>
        <v>1263</v>
      </c>
      <c r="L58" s="678">
        <v>730</v>
      </c>
      <c r="M58" s="679">
        <v>6109</v>
      </c>
      <c r="N58" s="85"/>
    </row>
    <row r="59" spans="1:14" x14ac:dyDescent="0.25">
      <c r="A59" s="275"/>
      <c r="B59" s="937"/>
      <c r="C59" s="932"/>
      <c r="D59" s="254">
        <v>12</v>
      </c>
      <c r="E59" s="941"/>
      <c r="F59" s="250">
        <v>150</v>
      </c>
      <c r="G59" s="687" t="s">
        <v>4</v>
      </c>
      <c r="H59" s="677">
        <v>1129</v>
      </c>
      <c r="I59" s="673">
        <v>1183</v>
      </c>
      <c r="J59" s="678">
        <f t="shared" si="0"/>
        <v>1208</v>
      </c>
      <c r="K59" s="678">
        <f t="shared" si="1"/>
        <v>1266</v>
      </c>
      <c r="L59" s="678">
        <v>771</v>
      </c>
      <c r="M59" s="679">
        <v>7040</v>
      </c>
      <c r="N59" s="85"/>
    </row>
    <row r="60" spans="1:14" x14ac:dyDescent="0.25">
      <c r="A60" s="275"/>
      <c r="B60" s="933">
        <v>27</v>
      </c>
      <c r="C60" s="949" t="s">
        <v>153</v>
      </c>
      <c r="D60" s="934">
        <v>20</v>
      </c>
      <c r="E60" s="946" t="s">
        <v>3</v>
      </c>
      <c r="F60" s="249">
        <v>90</v>
      </c>
      <c r="G60" s="676">
        <v>235</v>
      </c>
      <c r="H60" s="677">
        <v>808</v>
      </c>
      <c r="I60" s="677">
        <v>991</v>
      </c>
      <c r="J60" s="678">
        <f t="shared" si="0"/>
        <v>865</v>
      </c>
      <c r="K60" s="678">
        <f t="shared" si="1"/>
        <v>1060</v>
      </c>
      <c r="L60" s="678">
        <v>467</v>
      </c>
      <c r="M60" s="679">
        <v>2712</v>
      </c>
      <c r="N60" s="85"/>
    </row>
    <row r="61" spans="1:14" x14ac:dyDescent="0.25">
      <c r="A61" s="275"/>
      <c r="B61" s="933"/>
      <c r="C61" s="949"/>
      <c r="D61" s="934"/>
      <c r="E61" s="946"/>
      <c r="F61" s="266">
        <v>100</v>
      </c>
      <c r="G61" s="687" t="s">
        <v>4</v>
      </c>
      <c r="H61" s="677">
        <v>857</v>
      </c>
      <c r="I61" s="677">
        <v>1049</v>
      </c>
      <c r="J61" s="678">
        <f t="shared" si="0"/>
        <v>917</v>
      </c>
      <c r="K61" s="678">
        <f t="shared" si="1"/>
        <v>1122</v>
      </c>
      <c r="L61" s="678">
        <v>495</v>
      </c>
      <c r="M61" s="679">
        <v>2796</v>
      </c>
      <c r="N61" s="85"/>
    </row>
    <row r="62" spans="1:14" x14ac:dyDescent="0.25">
      <c r="A62" s="275"/>
      <c r="B62" s="936">
        <v>28</v>
      </c>
      <c r="C62" s="931" t="s">
        <v>229</v>
      </c>
      <c r="D62" s="938">
        <v>15</v>
      </c>
      <c r="E62" s="944" t="s">
        <v>3</v>
      </c>
      <c r="F62" s="101">
        <v>90</v>
      </c>
      <c r="G62" s="687" t="s">
        <v>4</v>
      </c>
      <c r="H62" s="677">
        <v>1092</v>
      </c>
      <c r="I62" s="677">
        <v>1284</v>
      </c>
      <c r="J62" s="678">
        <f t="shared" si="0"/>
        <v>1168</v>
      </c>
      <c r="K62" s="678">
        <f t="shared" si="1"/>
        <v>1374</v>
      </c>
      <c r="L62" s="678">
        <v>607</v>
      </c>
      <c r="M62" s="679">
        <v>3526</v>
      </c>
      <c r="N62" s="85"/>
    </row>
    <row r="63" spans="1:14" x14ac:dyDescent="0.25">
      <c r="A63" s="275"/>
      <c r="B63" s="937"/>
      <c r="C63" s="932"/>
      <c r="D63" s="939"/>
      <c r="E63" s="945"/>
      <c r="F63" s="250">
        <v>100</v>
      </c>
      <c r="G63" s="687" t="s">
        <v>4</v>
      </c>
      <c r="H63" s="677">
        <v>1155</v>
      </c>
      <c r="I63" s="677">
        <v>1365</v>
      </c>
      <c r="J63" s="678">
        <f t="shared" si="0"/>
        <v>1236</v>
      </c>
      <c r="K63" s="678">
        <f t="shared" si="1"/>
        <v>1461</v>
      </c>
      <c r="L63" s="678">
        <v>645</v>
      </c>
      <c r="M63" s="679">
        <v>3641</v>
      </c>
      <c r="N63" s="85"/>
    </row>
    <row r="64" spans="1:14" x14ac:dyDescent="0.25">
      <c r="A64" s="275"/>
      <c r="B64" s="933">
        <v>29</v>
      </c>
      <c r="C64" s="930" t="s">
        <v>230</v>
      </c>
      <c r="D64" s="938" t="s">
        <v>4</v>
      </c>
      <c r="E64" s="946" t="s">
        <v>3</v>
      </c>
      <c r="F64" s="249">
        <v>90</v>
      </c>
      <c r="G64" s="687" t="s">
        <v>4</v>
      </c>
      <c r="H64" s="677">
        <v>1446</v>
      </c>
      <c r="I64" s="677">
        <v>1702</v>
      </c>
      <c r="J64" s="678">
        <f t="shared" si="0"/>
        <v>1547</v>
      </c>
      <c r="K64" s="678">
        <f t="shared" si="1"/>
        <v>1821</v>
      </c>
      <c r="L64" s="678">
        <v>803</v>
      </c>
      <c r="M64" s="679" t="s">
        <v>4</v>
      </c>
      <c r="N64" s="85"/>
    </row>
    <row r="65" spans="1:14" x14ac:dyDescent="0.25">
      <c r="A65" s="275"/>
      <c r="B65" s="933"/>
      <c r="C65" s="930"/>
      <c r="D65" s="939"/>
      <c r="E65" s="946"/>
      <c r="F65" s="266">
        <v>100</v>
      </c>
      <c r="G65" s="687" t="s">
        <v>4</v>
      </c>
      <c r="H65" s="677">
        <v>1533</v>
      </c>
      <c r="I65" s="673">
        <v>1803</v>
      </c>
      <c r="J65" s="678">
        <f t="shared" si="0"/>
        <v>1640</v>
      </c>
      <c r="K65" s="678">
        <f t="shared" si="1"/>
        <v>1929</v>
      </c>
      <c r="L65" s="678">
        <v>852</v>
      </c>
      <c r="M65" s="679" t="s">
        <v>4</v>
      </c>
      <c r="N65" s="85"/>
    </row>
    <row r="66" spans="1:14" x14ac:dyDescent="0.25">
      <c r="A66" s="275"/>
      <c r="B66" s="936">
        <v>30</v>
      </c>
      <c r="C66" s="931" t="s">
        <v>259</v>
      </c>
      <c r="D66" s="938">
        <v>15</v>
      </c>
      <c r="E66" s="944" t="s">
        <v>3</v>
      </c>
      <c r="F66" s="101">
        <v>90</v>
      </c>
      <c r="G66" s="687" t="s">
        <v>4</v>
      </c>
      <c r="H66" s="677">
        <v>11070</v>
      </c>
      <c r="I66" s="677">
        <v>12650</v>
      </c>
      <c r="J66" s="678">
        <f t="shared" si="0"/>
        <v>11845</v>
      </c>
      <c r="K66" s="678">
        <f t="shared" si="1"/>
        <v>13536</v>
      </c>
      <c r="L66" s="678" t="s">
        <v>4</v>
      </c>
      <c r="M66" s="679">
        <v>15842</v>
      </c>
      <c r="N66" s="85"/>
    </row>
    <row r="67" spans="1:14" x14ac:dyDescent="0.25">
      <c r="A67" s="275"/>
      <c r="B67" s="937"/>
      <c r="C67" s="932"/>
      <c r="D67" s="939"/>
      <c r="E67" s="945"/>
      <c r="F67" s="250">
        <v>100</v>
      </c>
      <c r="G67" s="687" t="s">
        <v>4</v>
      </c>
      <c r="H67" s="677">
        <v>15020</v>
      </c>
      <c r="I67" s="673">
        <v>17682</v>
      </c>
      <c r="J67" s="678">
        <f t="shared" si="0"/>
        <v>16071</v>
      </c>
      <c r="K67" s="678">
        <f t="shared" si="1"/>
        <v>18920</v>
      </c>
      <c r="L67" s="678" t="s">
        <v>4</v>
      </c>
      <c r="M67" s="679">
        <v>19096</v>
      </c>
      <c r="N67" s="85"/>
    </row>
    <row r="68" spans="1:14" x14ac:dyDescent="0.25">
      <c r="A68" s="275"/>
      <c r="B68" s="933">
        <v>31</v>
      </c>
      <c r="C68" s="930" t="s">
        <v>111</v>
      </c>
      <c r="D68" s="934" t="s">
        <v>4</v>
      </c>
      <c r="E68" s="926" t="s">
        <v>3</v>
      </c>
      <c r="F68" s="249">
        <v>90</v>
      </c>
      <c r="G68" s="687" t="s">
        <v>4</v>
      </c>
      <c r="H68" s="677">
        <v>30614</v>
      </c>
      <c r="I68" s="673">
        <v>32269</v>
      </c>
      <c r="J68" s="678">
        <f t="shared" si="0"/>
        <v>32757</v>
      </c>
      <c r="K68" s="678">
        <f t="shared" si="1"/>
        <v>34528</v>
      </c>
      <c r="L68" s="678" t="s">
        <v>4</v>
      </c>
      <c r="M68" s="679">
        <v>51926</v>
      </c>
      <c r="N68" s="85"/>
    </row>
    <row r="69" spans="1:14" x14ac:dyDescent="0.25">
      <c r="A69" s="275"/>
      <c r="B69" s="933"/>
      <c r="C69" s="930"/>
      <c r="D69" s="934"/>
      <c r="E69" s="926"/>
      <c r="F69" s="266">
        <v>100</v>
      </c>
      <c r="G69" s="687" t="s">
        <v>4</v>
      </c>
      <c r="H69" s="677">
        <v>35117</v>
      </c>
      <c r="I69" s="673">
        <v>37015</v>
      </c>
      <c r="J69" s="678">
        <f t="shared" si="0"/>
        <v>37575</v>
      </c>
      <c r="K69" s="678">
        <f t="shared" si="1"/>
        <v>39606</v>
      </c>
      <c r="L69" s="678" t="s">
        <v>4</v>
      </c>
      <c r="M69" s="679">
        <v>53977</v>
      </c>
      <c r="N69" s="85"/>
    </row>
    <row r="70" spans="1:14" x14ac:dyDescent="0.25">
      <c r="A70" s="275"/>
      <c r="B70" s="96">
        <v>32</v>
      </c>
      <c r="C70" s="107" t="s">
        <v>554</v>
      </c>
      <c r="D70" s="100" t="s">
        <v>4</v>
      </c>
      <c r="E70" s="94" t="s">
        <v>3</v>
      </c>
      <c r="F70" s="250">
        <v>100</v>
      </c>
      <c r="G70" s="687" t="s">
        <v>4</v>
      </c>
      <c r="H70" s="678">
        <v>4672</v>
      </c>
      <c r="I70" s="673">
        <v>5494</v>
      </c>
      <c r="J70" s="678">
        <f t="shared" si="0"/>
        <v>4999</v>
      </c>
      <c r="K70" s="678">
        <f t="shared" si="1"/>
        <v>5879</v>
      </c>
      <c r="L70" s="678" t="s">
        <v>4</v>
      </c>
      <c r="M70" s="679" t="s">
        <v>4</v>
      </c>
      <c r="N70" s="85"/>
    </row>
    <row r="71" spans="1:14" x14ac:dyDescent="0.25">
      <c r="A71" s="275"/>
      <c r="B71" s="933">
        <v>33</v>
      </c>
      <c r="C71" s="930" t="s">
        <v>497</v>
      </c>
      <c r="D71" s="100">
        <v>12</v>
      </c>
      <c r="E71" s="926" t="s">
        <v>3</v>
      </c>
      <c r="F71" s="266">
        <v>90</v>
      </c>
      <c r="G71" s="687" t="s">
        <v>4</v>
      </c>
      <c r="H71" s="677">
        <v>2457</v>
      </c>
      <c r="I71" s="677">
        <v>2895</v>
      </c>
      <c r="J71" s="678">
        <f t="shared" si="0"/>
        <v>2629</v>
      </c>
      <c r="K71" s="678">
        <f t="shared" si="1"/>
        <v>3098</v>
      </c>
      <c r="L71" s="678" t="s">
        <v>18</v>
      </c>
      <c r="M71" s="679" t="s">
        <v>18</v>
      </c>
      <c r="N71" s="85"/>
    </row>
    <row r="72" spans="1:14" x14ac:dyDescent="0.25">
      <c r="A72" s="275"/>
      <c r="B72" s="933"/>
      <c r="C72" s="930"/>
      <c r="D72" s="261">
        <v>14</v>
      </c>
      <c r="E72" s="926"/>
      <c r="F72" s="101">
        <v>100</v>
      </c>
      <c r="G72" s="687" t="s">
        <v>4</v>
      </c>
      <c r="H72" s="677">
        <v>2523</v>
      </c>
      <c r="I72" s="673">
        <v>2963</v>
      </c>
      <c r="J72" s="678">
        <f t="shared" si="0"/>
        <v>2700</v>
      </c>
      <c r="K72" s="678">
        <f t="shared" si="1"/>
        <v>3170</v>
      </c>
      <c r="L72" s="677" t="s">
        <v>4</v>
      </c>
      <c r="M72" s="679">
        <v>8310</v>
      </c>
      <c r="N72" s="85"/>
    </row>
    <row r="73" spans="1:14" x14ac:dyDescent="0.25">
      <c r="A73" s="275"/>
      <c r="B73" s="936">
        <v>34</v>
      </c>
      <c r="C73" s="931" t="s">
        <v>19</v>
      </c>
      <c r="D73" s="100">
        <v>12</v>
      </c>
      <c r="E73" s="944" t="s">
        <v>3</v>
      </c>
      <c r="F73" s="250">
        <v>90</v>
      </c>
      <c r="G73" s="687" t="s">
        <v>4</v>
      </c>
      <c r="H73" s="677">
        <v>6149</v>
      </c>
      <c r="I73" s="677">
        <v>7240</v>
      </c>
      <c r="J73" s="678">
        <f t="shared" si="0"/>
        <v>6579</v>
      </c>
      <c r="K73" s="678">
        <f t="shared" si="1"/>
        <v>7747</v>
      </c>
      <c r="L73" s="678" t="s">
        <v>4</v>
      </c>
      <c r="M73" s="679">
        <v>8014</v>
      </c>
      <c r="N73" s="85"/>
    </row>
    <row r="74" spans="1:14" x14ac:dyDescent="0.25">
      <c r="A74" s="275"/>
      <c r="B74" s="937"/>
      <c r="C74" s="932"/>
      <c r="D74" s="254">
        <v>14</v>
      </c>
      <c r="E74" s="945"/>
      <c r="F74" s="249">
        <v>100</v>
      </c>
      <c r="G74" s="687" t="s">
        <v>4</v>
      </c>
      <c r="H74" s="677">
        <v>6313</v>
      </c>
      <c r="I74" s="673">
        <v>7409</v>
      </c>
      <c r="J74" s="678">
        <f t="shared" si="0"/>
        <v>6755</v>
      </c>
      <c r="K74" s="678">
        <f t="shared" si="1"/>
        <v>7928</v>
      </c>
      <c r="L74" s="678" t="s">
        <v>4</v>
      </c>
      <c r="M74" s="679">
        <v>8310</v>
      </c>
      <c r="N74" s="85"/>
    </row>
    <row r="75" spans="1:14" x14ac:dyDescent="0.25">
      <c r="A75" s="275"/>
      <c r="B75" s="933">
        <v>35</v>
      </c>
      <c r="C75" s="930" t="s">
        <v>20</v>
      </c>
      <c r="D75" s="100">
        <v>10</v>
      </c>
      <c r="E75" s="946" t="s">
        <v>3</v>
      </c>
      <c r="F75" s="266">
        <v>90</v>
      </c>
      <c r="G75" s="687" t="s">
        <v>4</v>
      </c>
      <c r="H75" s="677">
        <v>6930</v>
      </c>
      <c r="I75" s="677">
        <v>8153</v>
      </c>
      <c r="J75" s="678">
        <f t="shared" si="0"/>
        <v>7415</v>
      </c>
      <c r="K75" s="678">
        <f t="shared" si="1"/>
        <v>8724</v>
      </c>
      <c r="L75" s="678">
        <v>4118</v>
      </c>
      <c r="M75" s="679">
        <v>10435</v>
      </c>
      <c r="N75" s="85"/>
    </row>
    <row r="76" spans="1:14" x14ac:dyDescent="0.25">
      <c r="A76" s="275"/>
      <c r="B76" s="933"/>
      <c r="C76" s="930"/>
      <c r="D76" s="261">
        <v>6</v>
      </c>
      <c r="E76" s="946"/>
      <c r="F76" s="101">
        <v>100</v>
      </c>
      <c r="G76" s="687" t="s">
        <v>4</v>
      </c>
      <c r="H76" s="677">
        <v>7056</v>
      </c>
      <c r="I76" s="673">
        <v>8309</v>
      </c>
      <c r="J76" s="678">
        <f t="shared" si="0"/>
        <v>7550</v>
      </c>
      <c r="K76" s="678">
        <f t="shared" si="1"/>
        <v>8891</v>
      </c>
      <c r="L76" s="678">
        <v>4203</v>
      </c>
      <c r="M76" s="679">
        <v>10700</v>
      </c>
      <c r="N76" s="85"/>
    </row>
    <row r="77" spans="1:14" x14ac:dyDescent="0.25">
      <c r="A77" s="275"/>
      <c r="B77" s="936">
        <v>36</v>
      </c>
      <c r="C77" s="931" t="s">
        <v>21</v>
      </c>
      <c r="D77" s="938">
        <v>1</v>
      </c>
      <c r="E77" s="944" t="s">
        <v>3</v>
      </c>
      <c r="F77" s="250">
        <v>90</v>
      </c>
      <c r="G77" s="687" t="s">
        <v>4</v>
      </c>
      <c r="H77" s="677">
        <v>27887</v>
      </c>
      <c r="I77" s="677">
        <v>32819</v>
      </c>
      <c r="J77" s="678">
        <f t="shared" si="0"/>
        <v>29839</v>
      </c>
      <c r="K77" s="678">
        <f t="shared" si="1"/>
        <v>35116</v>
      </c>
      <c r="L77" s="678">
        <v>15470</v>
      </c>
      <c r="M77" s="679">
        <v>45978</v>
      </c>
      <c r="N77" s="85"/>
    </row>
    <row r="78" spans="1:14" x14ac:dyDescent="0.25">
      <c r="A78" s="275"/>
      <c r="B78" s="937"/>
      <c r="C78" s="932"/>
      <c r="D78" s="939"/>
      <c r="E78" s="945"/>
      <c r="F78" s="249">
        <v>100</v>
      </c>
      <c r="G78" s="687" t="s">
        <v>4</v>
      </c>
      <c r="H78" s="677">
        <v>28477</v>
      </c>
      <c r="I78" s="677">
        <v>33509</v>
      </c>
      <c r="J78" s="678">
        <f t="shared" si="0"/>
        <v>30470</v>
      </c>
      <c r="K78" s="678">
        <f t="shared" si="1"/>
        <v>35855</v>
      </c>
      <c r="L78" s="678">
        <v>15953</v>
      </c>
      <c r="M78" s="679">
        <v>46694</v>
      </c>
      <c r="N78" s="85"/>
    </row>
    <row r="79" spans="1:14" x14ac:dyDescent="0.25">
      <c r="A79" s="275"/>
      <c r="B79" s="933">
        <v>37</v>
      </c>
      <c r="C79" s="930" t="s">
        <v>112</v>
      </c>
      <c r="D79" s="934">
        <v>1</v>
      </c>
      <c r="E79" s="935" t="s">
        <v>15</v>
      </c>
      <c r="F79" s="250">
        <v>90</v>
      </c>
      <c r="G79" s="687" t="s">
        <v>4</v>
      </c>
      <c r="H79" s="677">
        <v>35506</v>
      </c>
      <c r="I79" s="677">
        <v>41788</v>
      </c>
      <c r="J79" s="678">
        <f t="shared" si="0"/>
        <v>37991</v>
      </c>
      <c r="K79" s="678">
        <f t="shared" si="1"/>
        <v>44713</v>
      </c>
      <c r="L79" s="678" t="s">
        <v>4</v>
      </c>
      <c r="M79" s="679">
        <v>69333</v>
      </c>
      <c r="N79" s="85"/>
    </row>
    <row r="80" spans="1:14" x14ac:dyDescent="0.25">
      <c r="A80" s="275"/>
      <c r="B80" s="933"/>
      <c r="C80" s="930"/>
      <c r="D80" s="934"/>
      <c r="E80" s="935"/>
      <c r="F80" s="266">
        <v>100</v>
      </c>
      <c r="G80" s="687" t="s">
        <v>4</v>
      </c>
      <c r="H80" s="677">
        <v>36686</v>
      </c>
      <c r="I80" s="677">
        <v>43180</v>
      </c>
      <c r="J80" s="678">
        <f t="shared" si="0"/>
        <v>39254</v>
      </c>
      <c r="K80" s="678">
        <f t="shared" si="1"/>
        <v>46203</v>
      </c>
      <c r="L80" s="678" t="s">
        <v>4</v>
      </c>
      <c r="M80" s="679">
        <v>71809</v>
      </c>
      <c r="N80" s="85"/>
    </row>
    <row r="81" spans="1:14" x14ac:dyDescent="0.25">
      <c r="A81" s="275"/>
      <c r="B81" s="936">
        <v>38</v>
      </c>
      <c r="C81" s="931" t="s">
        <v>22</v>
      </c>
      <c r="D81" s="938">
        <v>1</v>
      </c>
      <c r="E81" s="940" t="s">
        <v>3</v>
      </c>
      <c r="F81" s="250">
        <v>90</v>
      </c>
      <c r="G81" s="687" t="s">
        <v>4</v>
      </c>
      <c r="H81" s="677">
        <v>4708</v>
      </c>
      <c r="I81" s="677">
        <v>5545</v>
      </c>
      <c r="J81" s="678">
        <f t="shared" si="0"/>
        <v>5038</v>
      </c>
      <c r="K81" s="678">
        <f t="shared" si="1"/>
        <v>5933</v>
      </c>
      <c r="L81" s="678">
        <v>2595</v>
      </c>
      <c r="M81" s="679">
        <v>13691</v>
      </c>
      <c r="N81" s="85"/>
    </row>
    <row r="82" spans="1:14" x14ac:dyDescent="0.25">
      <c r="A82" s="275"/>
      <c r="B82" s="937"/>
      <c r="C82" s="932"/>
      <c r="D82" s="939"/>
      <c r="E82" s="941"/>
      <c r="F82" s="249">
        <v>100</v>
      </c>
      <c r="G82" s="687" t="s">
        <v>4</v>
      </c>
      <c r="H82" s="677">
        <v>4846</v>
      </c>
      <c r="I82" s="673">
        <v>5706</v>
      </c>
      <c r="J82" s="678">
        <f t="shared" si="0"/>
        <v>5185</v>
      </c>
      <c r="K82" s="678">
        <f t="shared" si="1"/>
        <v>6105</v>
      </c>
      <c r="L82" s="678">
        <v>2722</v>
      </c>
      <c r="M82" s="679">
        <v>14497</v>
      </c>
      <c r="N82" s="85"/>
    </row>
    <row r="83" spans="1:14" x14ac:dyDescent="0.25">
      <c r="A83" s="275"/>
      <c r="B83" s="933">
        <v>39</v>
      </c>
      <c r="C83" s="930" t="s">
        <v>700</v>
      </c>
      <c r="D83" s="934">
        <v>1</v>
      </c>
      <c r="E83" s="926" t="s">
        <v>3</v>
      </c>
      <c r="F83" s="250">
        <v>90</v>
      </c>
      <c r="G83" s="687" t="s">
        <v>4</v>
      </c>
      <c r="H83" s="678">
        <v>11613</v>
      </c>
      <c r="I83" s="674">
        <v>13347</v>
      </c>
      <c r="J83" s="678">
        <f t="shared" si="0"/>
        <v>12426</v>
      </c>
      <c r="K83" s="678">
        <f t="shared" si="1"/>
        <v>14281</v>
      </c>
      <c r="L83" s="678">
        <v>6420</v>
      </c>
      <c r="M83" s="679" t="s">
        <v>4</v>
      </c>
      <c r="N83" s="85"/>
    </row>
    <row r="84" spans="1:14" x14ac:dyDescent="0.25">
      <c r="A84" s="275"/>
      <c r="B84" s="933"/>
      <c r="C84" s="930"/>
      <c r="D84" s="934"/>
      <c r="E84" s="926"/>
      <c r="F84" s="266">
        <v>100</v>
      </c>
      <c r="G84" s="687" t="s">
        <v>4</v>
      </c>
      <c r="H84" s="678">
        <v>12775</v>
      </c>
      <c r="I84" s="674">
        <v>14681</v>
      </c>
      <c r="J84" s="678">
        <f t="shared" ref="J84:J91" si="4">ROUND(H84*1.07,0)</f>
        <v>13669</v>
      </c>
      <c r="K84" s="678">
        <f t="shared" ref="K84:K91" si="5">ROUND(I84*1.07,0)</f>
        <v>15709</v>
      </c>
      <c r="L84" s="678">
        <v>7062</v>
      </c>
      <c r="M84" s="679" t="s">
        <v>4</v>
      </c>
      <c r="N84" s="85"/>
    </row>
    <row r="85" spans="1:14" x14ac:dyDescent="0.25">
      <c r="A85" s="275"/>
      <c r="B85" s="936">
        <v>40</v>
      </c>
      <c r="C85" s="931" t="s">
        <v>23</v>
      </c>
      <c r="D85" s="100">
        <v>40</v>
      </c>
      <c r="E85" s="262" t="s">
        <v>3</v>
      </c>
      <c r="F85" s="101">
        <v>90</v>
      </c>
      <c r="G85" s="687">
        <v>638</v>
      </c>
      <c r="H85" s="677">
        <v>1085</v>
      </c>
      <c r="I85" s="677">
        <v>1281</v>
      </c>
      <c r="J85" s="678">
        <f t="shared" si="4"/>
        <v>1161</v>
      </c>
      <c r="K85" s="678">
        <f t="shared" si="5"/>
        <v>1371</v>
      </c>
      <c r="L85" s="678">
        <v>609</v>
      </c>
      <c r="M85" s="679">
        <v>2533</v>
      </c>
      <c r="N85" s="85"/>
    </row>
    <row r="86" spans="1:14" x14ac:dyDescent="0.25">
      <c r="A86" s="275"/>
      <c r="B86" s="937"/>
      <c r="C86" s="932"/>
      <c r="D86" s="254">
        <v>30</v>
      </c>
      <c r="E86" s="257" t="s">
        <v>3</v>
      </c>
      <c r="F86" s="250">
        <v>100</v>
      </c>
      <c r="G86" s="687" t="s">
        <v>4</v>
      </c>
      <c r="H86" s="677">
        <v>1159</v>
      </c>
      <c r="I86" s="677">
        <v>1365</v>
      </c>
      <c r="J86" s="678">
        <f t="shared" si="4"/>
        <v>1240</v>
      </c>
      <c r="K86" s="678">
        <f t="shared" si="5"/>
        <v>1461</v>
      </c>
      <c r="L86" s="678">
        <v>649</v>
      </c>
      <c r="M86" s="679">
        <v>2635</v>
      </c>
      <c r="N86" s="85"/>
    </row>
    <row r="87" spans="1:14" x14ac:dyDescent="0.25">
      <c r="A87" s="275"/>
      <c r="B87" s="933">
        <v>41</v>
      </c>
      <c r="C87" s="930" t="s">
        <v>137</v>
      </c>
      <c r="D87" s="261" t="s">
        <v>4</v>
      </c>
      <c r="E87" s="264" t="s">
        <v>3</v>
      </c>
      <c r="F87" s="250">
        <v>125</v>
      </c>
      <c r="G87" s="687" t="s">
        <v>4</v>
      </c>
      <c r="H87" s="677">
        <v>5698</v>
      </c>
      <c r="I87" s="677">
        <v>6640</v>
      </c>
      <c r="J87" s="678">
        <f t="shared" si="4"/>
        <v>6097</v>
      </c>
      <c r="K87" s="678">
        <f t="shared" si="5"/>
        <v>7105</v>
      </c>
      <c r="L87" s="678">
        <v>3436</v>
      </c>
      <c r="M87" s="679">
        <v>14661</v>
      </c>
      <c r="N87" s="85"/>
    </row>
    <row r="88" spans="1:14" x14ac:dyDescent="0.25">
      <c r="A88" s="275"/>
      <c r="B88" s="933"/>
      <c r="C88" s="930"/>
      <c r="D88" s="261" t="s">
        <v>4</v>
      </c>
      <c r="E88" s="264" t="s">
        <v>3</v>
      </c>
      <c r="F88" s="250">
        <v>150</v>
      </c>
      <c r="G88" s="687" t="s">
        <v>4</v>
      </c>
      <c r="H88" s="677">
        <v>5762</v>
      </c>
      <c r="I88" s="673">
        <v>6721</v>
      </c>
      <c r="J88" s="678">
        <f t="shared" si="4"/>
        <v>6165</v>
      </c>
      <c r="K88" s="678">
        <f t="shared" si="5"/>
        <v>7191</v>
      </c>
      <c r="L88" s="678">
        <v>3517</v>
      </c>
      <c r="M88" s="679">
        <v>15754</v>
      </c>
      <c r="N88" s="85"/>
    </row>
    <row r="89" spans="1:14" x14ac:dyDescent="0.25">
      <c r="A89" s="275"/>
      <c r="B89" s="936">
        <v>42</v>
      </c>
      <c r="C89" s="931" t="s">
        <v>138</v>
      </c>
      <c r="D89" s="253" t="s">
        <v>4</v>
      </c>
      <c r="E89" s="256" t="s">
        <v>3</v>
      </c>
      <c r="F89" s="250">
        <v>125</v>
      </c>
      <c r="G89" s="687" t="s">
        <v>4</v>
      </c>
      <c r="H89" s="677">
        <v>5730</v>
      </c>
      <c r="I89" s="677">
        <v>6674</v>
      </c>
      <c r="J89" s="678">
        <f t="shared" si="4"/>
        <v>6131</v>
      </c>
      <c r="K89" s="678">
        <f t="shared" si="5"/>
        <v>7141</v>
      </c>
      <c r="L89" s="678">
        <v>3463</v>
      </c>
      <c r="M89" s="679">
        <v>14701</v>
      </c>
      <c r="N89" s="85"/>
    </row>
    <row r="90" spans="1:14" x14ac:dyDescent="0.25">
      <c r="A90" s="275"/>
      <c r="B90" s="937"/>
      <c r="C90" s="932"/>
      <c r="D90" s="254" t="s">
        <v>4</v>
      </c>
      <c r="E90" s="257" t="s">
        <v>3</v>
      </c>
      <c r="F90" s="250">
        <v>150</v>
      </c>
      <c r="G90" s="687" t="s">
        <v>4</v>
      </c>
      <c r="H90" s="677">
        <v>5789</v>
      </c>
      <c r="I90" s="673">
        <v>6751</v>
      </c>
      <c r="J90" s="678">
        <f t="shared" si="4"/>
        <v>6194</v>
      </c>
      <c r="K90" s="678">
        <f t="shared" si="5"/>
        <v>7224</v>
      </c>
      <c r="L90" s="678">
        <v>3546</v>
      </c>
      <c r="M90" s="679">
        <v>15807</v>
      </c>
      <c r="N90" s="85"/>
    </row>
    <row r="91" spans="1:14" x14ac:dyDescent="0.25">
      <c r="A91" s="275"/>
      <c r="B91" s="255">
        <v>43</v>
      </c>
      <c r="C91" s="259" t="s">
        <v>703</v>
      </c>
      <c r="D91" s="254">
        <v>160</v>
      </c>
      <c r="E91" s="263" t="s">
        <v>3</v>
      </c>
      <c r="F91" s="249" t="s">
        <v>24</v>
      </c>
      <c r="G91" s="687" t="s">
        <v>4</v>
      </c>
      <c r="H91" s="677">
        <v>706</v>
      </c>
      <c r="I91" s="673">
        <v>806</v>
      </c>
      <c r="J91" s="678">
        <f t="shared" si="4"/>
        <v>755</v>
      </c>
      <c r="K91" s="678">
        <f t="shared" si="5"/>
        <v>862</v>
      </c>
      <c r="L91" s="678">
        <v>454</v>
      </c>
      <c r="M91" s="679">
        <v>1175</v>
      </c>
      <c r="N91" s="85"/>
    </row>
    <row r="92" spans="1:14" x14ac:dyDescent="0.25">
      <c r="A92" s="275"/>
      <c r="B92" s="255">
        <v>44</v>
      </c>
      <c r="C92" s="259" t="s">
        <v>228</v>
      </c>
      <c r="D92" s="254">
        <v>60</v>
      </c>
      <c r="E92" s="257" t="s">
        <v>3</v>
      </c>
      <c r="F92" s="249" t="s">
        <v>24</v>
      </c>
      <c r="G92" s="687" t="s">
        <v>4</v>
      </c>
      <c r="H92" s="947">
        <v>360</v>
      </c>
      <c r="I92" s="947"/>
      <c r="J92" s="947"/>
      <c r="K92" s="947"/>
      <c r="L92" s="947"/>
      <c r="M92" s="679" t="s">
        <v>4</v>
      </c>
      <c r="N92" s="85"/>
    </row>
    <row r="93" spans="1:14" x14ac:dyDescent="0.25">
      <c r="A93" s="275"/>
      <c r="B93" s="255">
        <v>45</v>
      </c>
      <c r="C93" s="259" t="s">
        <v>227</v>
      </c>
      <c r="D93" s="254">
        <v>60</v>
      </c>
      <c r="E93" s="263" t="s">
        <v>3</v>
      </c>
      <c r="F93" s="249" t="s">
        <v>24</v>
      </c>
      <c r="G93" s="687" t="s">
        <v>4</v>
      </c>
      <c r="H93" s="678">
        <v>652</v>
      </c>
      <c r="I93" s="678">
        <v>771</v>
      </c>
      <c r="J93" s="678">
        <f>ROUND(H93*1.07,0)</f>
        <v>698</v>
      </c>
      <c r="K93" s="678">
        <f>ROUND(I93*1.07,0)</f>
        <v>825</v>
      </c>
      <c r="L93" s="678">
        <v>488</v>
      </c>
      <c r="M93" s="679" t="s">
        <v>4</v>
      </c>
      <c r="N93" s="85"/>
    </row>
    <row r="94" spans="1:14" ht="22.5" x14ac:dyDescent="0.25">
      <c r="A94" s="275"/>
      <c r="B94" s="255">
        <v>46</v>
      </c>
      <c r="C94" s="259" t="s">
        <v>226</v>
      </c>
      <c r="D94" s="254">
        <v>60</v>
      </c>
      <c r="E94" s="257" t="s">
        <v>3</v>
      </c>
      <c r="F94" s="249" t="s">
        <v>24</v>
      </c>
      <c r="G94" s="687" t="s">
        <v>4</v>
      </c>
      <c r="H94" s="678" t="s">
        <v>4</v>
      </c>
      <c r="I94" s="678" t="s">
        <v>4</v>
      </c>
      <c r="J94" s="678" t="s">
        <v>4</v>
      </c>
      <c r="K94" s="678" t="s">
        <v>4</v>
      </c>
      <c r="L94" s="678" t="s">
        <v>4</v>
      </c>
      <c r="M94" s="679">
        <v>939</v>
      </c>
      <c r="N94" s="85"/>
    </row>
    <row r="95" spans="1:14" x14ac:dyDescent="0.25">
      <c r="A95" s="275"/>
      <c r="B95" s="255">
        <v>47</v>
      </c>
      <c r="C95" s="259" t="s">
        <v>225</v>
      </c>
      <c r="D95" s="254">
        <v>60</v>
      </c>
      <c r="E95" s="257" t="s">
        <v>3</v>
      </c>
      <c r="F95" s="249" t="s">
        <v>24</v>
      </c>
      <c r="G95" s="687" t="s">
        <v>4</v>
      </c>
      <c r="H95" s="678" t="s">
        <v>4</v>
      </c>
      <c r="I95" s="678" t="s">
        <v>4</v>
      </c>
      <c r="J95" s="678" t="s">
        <v>4</v>
      </c>
      <c r="K95" s="678" t="s">
        <v>4</v>
      </c>
      <c r="L95" s="678" t="s">
        <v>4</v>
      </c>
      <c r="M95" s="679">
        <v>834</v>
      </c>
      <c r="N95" s="85"/>
    </row>
    <row r="96" spans="1:14" x14ac:dyDescent="0.25">
      <c r="A96" s="275"/>
      <c r="B96" s="260">
        <v>48</v>
      </c>
      <c r="C96" s="258" t="s">
        <v>231</v>
      </c>
      <c r="D96" s="261" t="s">
        <v>4</v>
      </c>
      <c r="E96" s="265" t="s">
        <v>3</v>
      </c>
      <c r="F96" s="266" t="s">
        <v>110</v>
      </c>
      <c r="G96" s="687" t="s">
        <v>4</v>
      </c>
      <c r="H96" s="677">
        <v>991</v>
      </c>
      <c r="I96" s="673">
        <v>1129</v>
      </c>
      <c r="J96" s="678">
        <f>ROUND(H96*1.07,0)</f>
        <v>1060</v>
      </c>
      <c r="K96" s="678">
        <f>ROUND(I96*1.07,0)</f>
        <v>1208</v>
      </c>
      <c r="L96" s="678">
        <v>683</v>
      </c>
      <c r="M96" s="679" t="s">
        <v>4</v>
      </c>
      <c r="N96" s="85"/>
    </row>
    <row r="97" spans="1:14" x14ac:dyDescent="0.25">
      <c r="A97" s="275"/>
      <c r="B97" s="96">
        <v>49</v>
      </c>
      <c r="C97" s="107" t="s">
        <v>232</v>
      </c>
      <c r="D97" s="100" t="s">
        <v>4</v>
      </c>
      <c r="E97" s="95" t="s">
        <v>3</v>
      </c>
      <c r="F97" s="250" t="s">
        <v>110</v>
      </c>
      <c r="G97" s="687" t="s">
        <v>4</v>
      </c>
      <c r="H97" s="947">
        <v>758</v>
      </c>
      <c r="I97" s="947"/>
      <c r="J97" s="947"/>
      <c r="K97" s="947"/>
      <c r="L97" s="947"/>
      <c r="M97" s="679" t="s">
        <v>4</v>
      </c>
      <c r="N97" s="85"/>
    </row>
    <row r="98" spans="1:14" x14ac:dyDescent="0.25">
      <c r="A98" s="275"/>
      <c r="B98" s="260">
        <v>50</v>
      </c>
      <c r="C98" s="258" t="s">
        <v>422</v>
      </c>
      <c r="D98" s="105" t="s">
        <v>4</v>
      </c>
      <c r="E98" s="265" t="s">
        <v>3</v>
      </c>
      <c r="F98" s="266" t="s">
        <v>376</v>
      </c>
      <c r="G98" s="689" t="s">
        <v>4</v>
      </c>
      <c r="H98" s="942">
        <v>3520</v>
      </c>
      <c r="I98" s="942"/>
      <c r="J98" s="942"/>
      <c r="K98" s="942"/>
      <c r="L98" s="942"/>
      <c r="M98" s="690" t="s">
        <v>4</v>
      </c>
      <c r="N98" s="85"/>
    </row>
    <row r="99" spans="1:14" ht="15.75" thickBot="1" x14ac:dyDescent="0.3">
      <c r="A99" s="275"/>
      <c r="B99" s="102">
        <v>51</v>
      </c>
      <c r="C99" s="108" t="s">
        <v>375</v>
      </c>
      <c r="D99" s="106" t="s">
        <v>4</v>
      </c>
      <c r="E99" s="103" t="s">
        <v>3</v>
      </c>
      <c r="F99" s="104" t="s">
        <v>376</v>
      </c>
      <c r="G99" s="691" t="s">
        <v>4</v>
      </c>
      <c r="H99" s="943">
        <v>3050</v>
      </c>
      <c r="I99" s="943"/>
      <c r="J99" s="943"/>
      <c r="K99" s="943"/>
      <c r="L99" s="943"/>
      <c r="M99" s="692" t="s">
        <v>4</v>
      </c>
      <c r="N99" s="85"/>
    </row>
    <row r="100" spans="1:14" x14ac:dyDescent="0.25">
      <c r="A100" s="85"/>
      <c r="B100" s="85"/>
      <c r="C100" s="85"/>
      <c r="D100" s="85"/>
      <c r="E100" s="85"/>
      <c r="F100" s="85"/>
      <c r="G100" s="656"/>
      <c r="H100" s="656"/>
      <c r="I100" s="656"/>
      <c r="J100" s="656"/>
      <c r="K100" s="656"/>
      <c r="L100" s="656"/>
      <c r="M100" s="656"/>
      <c r="N100" s="85"/>
    </row>
    <row r="101" spans="1:14" ht="22.9" customHeight="1" x14ac:dyDescent="0.25">
      <c r="A101" s="85"/>
      <c r="B101" s="928" t="s">
        <v>699</v>
      </c>
      <c r="C101" s="929"/>
      <c r="D101" s="929"/>
      <c r="E101" s="929"/>
      <c r="F101" s="929"/>
      <c r="G101" s="929"/>
      <c r="H101" s="929"/>
      <c r="I101" s="929"/>
      <c r="J101" s="929"/>
      <c r="K101" s="929"/>
      <c r="L101" s="693"/>
      <c r="M101" s="693"/>
      <c r="N101" s="85"/>
    </row>
    <row r="102" spans="1:14" x14ac:dyDescent="0.25">
      <c r="A102" s="85"/>
      <c r="B102" s="927" t="s">
        <v>625</v>
      </c>
      <c r="C102" s="927"/>
      <c r="D102" s="927"/>
      <c r="E102" s="927"/>
      <c r="F102" s="927"/>
      <c r="G102" s="927"/>
      <c r="H102" s="927"/>
      <c r="I102" s="927"/>
      <c r="J102" s="927"/>
      <c r="K102" s="927"/>
      <c r="L102" s="927"/>
      <c r="M102" s="927"/>
      <c r="N102" s="85"/>
    </row>
    <row r="103" spans="1:14" x14ac:dyDescent="0.25">
      <c r="A103" s="85"/>
      <c r="B103" s="928" t="s">
        <v>624</v>
      </c>
      <c r="C103" s="928"/>
      <c r="D103" s="928"/>
      <c r="E103" s="928"/>
      <c r="F103" s="928"/>
      <c r="G103" s="928"/>
      <c r="H103" s="928"/>
      <c r="I103" s="928"/>
      <c r="J103" s="928"/>
      <c r="K103" s="928"/>
      <c r="L103" s="928"/>
      <c r="M103" s="928"/>
      <c r="N103" s="85"/>
    </row>
    <row r="104" spans="1:14" x14ac:dyDescent="0.25">
      <c r="A104" s="85"/>
      <c r="B104" s="950" t="s">
        <v>623</v>
      </c>
      <c r="C104" s="950"/>
      <c r="D104" s="950"/>
      <c r="E104" s="950"/>
      <c r="F104" s="950"/>
      <c r="G104" s="950"/>
      <c r="H104" s="950"/>
      <c r="I104" s="950"/>
      <c r="J104" s="950"/>
      <c r="K104" s="950"/>
      <c r="L104" s="950"/>
      <c r="M104" s="950"/>
      <c r="N104" s="85"/>
    </row>
    <row r="105" spans="1:14" x14ac:dyDescent="0.25">
      <c r="A105" s="85"/>
      <c r="B105" s="950" t="s">
        <v>626</v>
      </c>
      <c r="C105" s="950"/>
      <c r="D105" s="950"/>
      <c r="E105" s="950"/>
      <c r="F105" s="950"/>
      <c r="G105" s="950"/>
      <c r="H105" s="950"/>
      <c r="I105" s="950"/>
      <c r="J105" s="950"/>
      <c r="K105" s="950"/>
      <c r="L105" s="950"/>
      <c r="M105" s="950"/>
      <c r="N105" s="85"/>
    </row>
    <row r="106" spans="1:14" x14ac:dyDescent="0.25">
      <c r="A106" s="85"/>
      <c r="B106" s="950" t="s">
        <v>701</v>
      </c>
      <c r="C106" s="950"/>
      <c r="D106" s="950"/>
      <c r="E106" s="950"/>
      <c r="F106" s="950"/>
      <c r="G106" s="950"/>
      <c r="H106" s="950"/>
      <c r="I106" s="950"/>
      <c r="J106" s="950"/>
      <c r="K106" s="950"/>
      <c r="L106" s="950"/>
      <c r="M106" s="950"/>
      <c r="N106" s="85"/>
    </row>
    <row r="107" spans="1:14" x14ac:dyDescent="0.25">
      <c r="A107" s="85"/>
      <c r="B107" s="950" t="s">
        <v>627</v>
      </c>
      <c r="C107" s="950"/>
      <c r="D107" s="950"/>
      <c r="E107" s="950"/>
      <c r="F107" s="950"/>
      <c r="G107" s="950"/>
      <c r="H107" s="950"/>
      <c r="I107" s="950"/>
      <c r="J107" s="950"/>
      <c r="K107" s="950"/>
      <c r="L107" s="950"/>
      <c r="M107" s="950"/>
      <c r="N107" s="85"/>
    </row>
    <row r="108" spans="1:14" x14ac:dyDescent="0.25">
      <c r="A108" s="85"/>
      <c r="B108" s="950" t="s">
        <v>156</v>
      </c>
      <c r="C108" s="950"/>
      <c r="D108" s="950"/>
      <c r="E108" s="950"/>
      <c r="F108" s="950"/>
      <c r="G108" s="950"/>
      <c r="H108" s="950"/>
      <c r="I108" s="950"/>
      <c r="J108" s="950"/>
      <c r="K108" s="950"/>
      <c r="L108" s="950"/>
      <c r="M108" s="950"/>
      <c r="N108" s="85"/>
    </row>
    <row r="109" spans="1:14" x14ac:dyDescent="0.25">
      <c r="A109" s="85"/>
      <c r="B109" s="950" t="s">
        <v>702</v>
      </c>
      <c r="C109" s="950"/>
      <c r="D109" s="950"/>
      <c r="E109" s="950"/>
      <c r="F109" s="950"/>
      <c r="G109" s="950"/>
      <c r="H109" s="950"/>
      <c r="I109" s="950"/>
      <c r="J109" s="950"/>
      <c r="K109" s="950"/>
      <c r="L109" s="950"/>
      <c r="M109" s="950"/>
      <c r="N109" s="85"/>
    </row>
    <row r="110" spans="1:14" x14ac:dyDescent="0.25">
      <c r="A110" s="85"/>
      <c r="B110" s="950" t="s">
        <v>233</v>
      </c>
      <c r="C110" s="950"/>
      <c r="D110" s="950"/>
      <c r="E110" s="950"/>
      <c r="F110" s="950"/>
      <c r="G110" s="950"/>
      <c r="H110" s="950"/>
      <c r="I110" s="950"/>
      <c r="J110" s="950"/>
      <c r="K110" s="950"/>
      <c r="L110" s="950"/>
      <c r="M110" s="950"/>
      <c r="N110" s="85"/>
    </row>
    <row r="111" spans="1:14" x14ac:dyDescent="0.25">
      <c r="A111" s="85"/>
      <c r="B111" s="951"/>
      <c r="C111" s="952"/>
      <c r="D111" s="952"/>
      <c r="E111" s="952"/>
      <c r="F111" s="952"/>
      <c r="G111" s="952"/>
      <c r="H111" s="952"/>
      <c r="I111" s="952"/>
      <c r="J111" s="952"/>
      <c r="K111" s="952"/>
      <c r="L111" s="656"/>
      <c r="M111" s="656"/>
      <c r="N111" s="85"/>
    </row>
  </sheetData>
  <mergeCells count="170">
    <mergeCell ref="B4:C4"/>
    <mergeCell ref="C15:C16"/>
    <mergeCell ref="B66:B67"/>
    <mergeCell ref="D15:D16"/>
    <mergeCell ref="E15:E16"/>
    <mergeCell ref="L2:M2"/>
    <mergeCell ref="D9:D10"/>
    <mergeCell ref="E9:E10"/>
    <mergeCell ref="C9:C10"/>
    <mergeCell ref="D13:D14"/>
    <mergeCell ref="C11:C12"/>
    <mergeCell ref="C13:C14"/>
    <mergeCell ref="E13:E14"/>
    <mergeCell ref="D11:D12"/>
    <mergeCell ref="E11:E12"/>
    <mergeCell ref="G6:M6"/>
    <mergeCell ref="B29:B30"/>
    <mergeCell ref="B60:B61"/>
    <mergeCell ref="E46:E47"/>
    <mergeCell ref="H16:L16"/>
    <mergeCell ref="E56:E57"/>
    <mergeCell ref="B17:B18"/>
    <mergeCell ref="C17:C18"/>
    <mergeCell ref="D17:D18"/>
    <mergeCell ref="B25:B26"/>
    <mergeCell ref="B19:B20"/>
    <mergeCell ref="E19:E20"/>
    <mergeCell ref="B23:B24"/>
    <mergeCell ref="C23:C24"/>
    <mergeCell ref="D23:D24"/>
    <mergeCell ref="E23:E24"/>
    <mergeCell ref="C21:C22"/>
    <mergeCell ref="D21:D22"/>
    <mergeCell ref="E21:E22"/>
    <mergeCell ref="D19:D20"/>
    <mergeCell ref="C25:C26"/>
    <mergeCell ref="D25:D26"/>
    <mergeCell ref="C31:C32"/>
    <mergeCell ref="D31:D32"/>
    <mergeCell ref="C48:C49"/>
    <mergeCell ref="G15:L15"/>
    <mergeCell ref="C36:C37"/>
    <mergeCell ref="E58:E59"/>
    <mergeCell ref="E54:E55"/>
    <mergeCell ref="E52:E53"/>
    <mergeCell ref="E48:E49"/>
    <mergeCell ref="E50:E51"/>
    <mergeCell ref="D36:D37"/>
    <mergeCell ref="E36:E37"/>
    <mergeCell ref="C33:C34"/>
    <mergeCell ref="E33:E34"/>
    <mergeCell ref="D29:D30"/>
    <mergeCell ref="E29:E30"/>
    <mergeCell ref="C29:C30"/>
    <mergeCell ref="C56:C57"/>
    <mergeCell ref="E17:E18"/>
    <mergeCell ref="B6:B8"/>
    <mergeCell ref="C6:C8"/>
    <mergeCell ref="D6:D8"/>
    <mergeCell ref="E6:E8"/>
    <mergeCell ref="F6:F8"/>
    <mergeCell ref="B73:B74"/>
    <mergeCell ref="C73:C74"/>
    <mergeCell ref="B15:B16"/>
    <mergeCell ref="B9:B10"/>
    <mergeCell ref="B11:B12"/>
    <mergeCell ref="B13:B14"/>
    <mergeCell ref="B38:B39"/>
    <mergeCell ref="C38:C39"/>
    <mergeCell ref="B62:B63"/>
    <mergeCell ref="C62:C63"/>
    <mergeCell ref="B27:B28"/>
    <mergeCell ref="E25:E26"/>
    <mergeCell ref="B21:B22"/>
    <mergeCell ref="C19:C20"/>
    <mergeCell ref="D27:D28"/>
    <mergeCell ref="E27:E28"/>
    <mergeCell ref="C58:C59"/>
    <mergeCell ref="C27:C28"/>
    <mergeCell ref="D48:D49"/>
    <mergeCell ref="B103:M103"/>
    <mergeCell ref="B105:M105"/>
    <mergeCell ref="B104:M104"/>
    <mergeCell ref="B106:M106"/>
    <mergeCell ref="B107:M107"/>
    <mergeCell ref="B108:M108"/>
    <mergeCell ref="B109:M109"/>
    <mergeCell ref="B111:K111"/>
    <mergeCell ref="B110:M110"/>
    <mergeCell ref="B54:B55"/>
    <mergeCell ref="C54:C55"/>
    <mergeCell ref="B56:B57"/>
    <mergeCell ref="C52:C53"/>
    <mergeCell ref="D52:D53"/>
    <mergeCell ref="B71:B72"/>
    <mergeCell ref="E71:E72"/>
    <mergeCell ref="E66:E67"/>
    <mergeCell ref="B64:B65"/>
    <mergeCell ref="D64:D65"/>
    <mergeCell ref="C64:C65"/>
    <mergeCell ref="E64:E65"/>
    <mergeCell ref="C66:C67"/>
    <mergeCell ref="D66:D67"/>
    <mergeCell ref="C60:C61"/>
    <mergeCell ref="D60:D61"/>
    <mergeCell ref="E60:E61"/>
    <mergeCell ref="B31:B32"/>
    <mergeCell ref="D38:D39"/>
    <mergeCell ref="E38:E39"/>
    <mergeCell ref="D33:D34"/>
    <mergeCell ref="B58:B59"/>
    <mergeCell ref="C46:C47"/>
    <mergeCell ref="D62:D63"/>
    <mergeCell ref="B42:B43"/>
    <mergeCell ref="C42:C43"/>
    <mergeCell ref="E42:E43"/>
    <mergeCell ref="B36:B37"/>
    <mergeCell ref="B33:B34"/>
    <mergeCell ref="E62:E63"/>
    <mergeCell ref="B46:B47"/>
    <mergeCell ref="B40:B41"/>
    <mergeCell ref="C40:C41"/>
    <mergeCell ref="E40:E41"/>
    <mergeCell ref="B50:B51"/>
    <mergeCell ref="C50:C51"/>
    <mergeCell ref="D50:D51"/>
    <mergeCell ref="B48:B49"/>
    <mergeCell ref="D54:D55"/>
    <mergeCell ref="E31:E32"/>
    <mergeCell ref="B52:B53"/>
    <mergeCell ref="H99:L99"/>
    <mergeCell ref="B77:B78"/>
    <mergeCell ref="C77:C78"/>
    <mergeCell ref="D77:D78"/>
    <mergeCell ref="E77:E78"/>
    <mergeCell ref="B68:B69"/>
    <mergeCell ref="E73:E74"/>
    <mergeCell ref="C68:C69"/>
    <mergeCell ref="D68:D69"/>
    <mergeCell ref="E68:E69"/>
    <mergeCell ref="C71:C72"/>
    <mergeCell ref="E75:E76"/>
    <mergeCell ref="B75:B76"/>
    <mergeCell ref="C75:C76"/>
    <mergeCell ref="H92:L92"/>
    <mergeCell ref="H97:L97"/>
    <mergeCell ref="B44:B45"/>
    <mergeCell ref="C44:C45"/>
    <mergeCell ref="E44:E45"/>
    <mergeCell ref="B102:M102"/>
    <mergeCell ref="B101:K101"/>
    <mergeCell ref="C87:C88"/>
    <mergeCell ref="C89:C90"/>
    <mergeCell ref="B79:B80"/>
    <mergeCell ref="C79:C80"/>
    <mergeCell ref="D79:D80"/>
    <mergeCell ref="E79:E80"/>
    <mergeCell ref="B81:B82"/>
    <mergeCell ref="C81:C82"/>
    <mergeCell ref="D81:D82"/>
    <mergeCell ref="E81:E82"/>
    <mergeCell ref="B85:B86"/>
    <mergeCell ref="C85:C86"/>
    <mergeCell ref="B89:B90"/>
    <mergeCell ref="B87:B88"/>
    <mergeCell ref="B83:B84"/>
    <mergeCell ref="C83:C84"/>
    <mergeCell ref="D83:D84"/>
    <mergeCell ref="E83:E84"/>
    <mergeCell ref="H98:L98"/>
  </mergeCells>
  <phoneticPr fontId="59" type="noConversion"/>
  <hyperlinks>
    <hyperlink ref="L2" location="СОДЕРЖАНИЕ!A1" display="Назад в СОДЕРЖАНИЕ"/>
  </hyperlinks>
  <pageMargins left="0.23622047244094491" right="0.23622047244094491" top="0.35433070866141736" bottom="0.35433070866141736" header="0.11811023622047245" footer="0.11811023622047245"/>
  <pageSetup paperSize="9" scale="45" fitToHeight="3" orientation="portrait" r:id="rId1"/>
  <headerFooter>
    <oddFooter>Страница &amp;P</oddFooter>
  </headerFooter>
  <rowBreaks count="1" manualBreakCount="1">
    <brk id="8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tabColor theme="6" tint="0.59999389629810485"/>
  </sheetPr>
  <dimension ref="A1:P30"/>
  <sheetViews>
    <sheetView showGridLines="0" zoomScale="80" zoomScaleNormal="80" zoomScaleSheetLayoutView="100" workbookViewId="0">
      <selection activeCell="J35" sqref="J35"/>
    </sheetView>
  </sheetViews>
  <sheetFormatPr defaultColWidth="8.7109375" defaultRowHeight="15" x14ac:dyDescent="0.25"/>
  <cols>
    <col min="1" max="1" width="2.42578125" style="25" customWidth="1"/>
    <col min="2" max="2" width="6.5703125" style="25" customWidth="1"/>
    <col min="3" max="3" width="20.7109375" style="25" customWidth="1"/>
    <col min="4" max="4" width="13.7109375" style="25" customWidth="1"/>
    <col min="5" max="5" width="23.7109375" style="25" customWidth="1"/>
    <col min="6" max="6" width="7.7109375" style="25" customWidth="1"/>
    <col min="7" max="7" width="10" style="25" customWidth="1"/>
    <col min="8" max="8" width="9.5703125" style="25" customWidth="1"/>
    <col min="9" max="15" width="27.7109375" style="88" customWidth="1"/>
    <col min="16" max="16" width="2.7109375" style="25" customWidth="1"/>
    <col min="17" max="16384" width="8.7109375" style="25"/>
  </cols>
  <sheetData>
    <row r="1" spans="1:16" x14ac:dyDescent="0.25">
      <c r="A1" s="492"/>
      <c r="B1" s="492"/>
      <c r="C1" s="492"/>
      <c r="D1" s="492"/>
      <c r="E1" s="492"/>
      <c r="F1" s="492"/>
      <c r="G1" s="492"/>
      <c r="H1" s="492"/>
      <c r="I1" s="695"/>
      <c r="J1" s="695"/>
      <c r="K1" s="695"/>
      <c r="L1" s="695"/>
      <c r="M1" s="695"/>
      <c r="N1" s="695"/>
      <c r="O1" s="695"/>
      <c r="P1" s="492"/>
    </row>
    <row r="2" spans="1:16" x14ac:dyDescent="0.25">
      <c r="A2" s="492"/>
      <c r="B2" s="514" t="s">
        <v>860</v>
      </c>
      <c r="C2" s="514"/>
      <c r="D2" s="492"/>
      <c r="E2" s="492"/>
      <c r="F2" s="492"/>
      <c r="G2" s="492"/>
      <c r="H2" s="492"/>
      <c r="I2" s="695"/>
      <c r="J2" s="695"/>
      <c r="K2" s="695"/>
      <c r="L2" s="695"/>
      <c r="M2" s="695"/>
      <c r="N2" s="696"/>
      <c r="O2" s="695"/>
      <c r="P2" s="492"/>
    </row>
    <row r="3" spans="1:16" x14ac:dyDescent="0.25">
      <c r="A3" s="492"/>
      <c r="B3" s="1026" t="s">
        <v>745</v>
      </c>
      <c r="C3" s="1026"/>
      <c r="D3" s="1026"/>
      <c r="E3" s="492"/>
      <c r="F3" s="492"/>
      <c r="G3" s="492"/>
      <c r="H3" s="492"/>
      <c r="I3" s="695"/>
      <c r="J3" s="695"/>
      <c r="K3" s="695"/>
      <c r="L3" s="695"/>
      <c r="M3" s="695"/>
      <c r="N3" s="695"/>
      <c r="O3" s="697" t="s">
        <v>331</v>
      </c>
      <c r="P3" s="492"/>
    </row>
    <row r="4" spans="1:16" ht="15.75" thickBot="1" x14ac:dyDescent="0.3">
      <c r="A4" s="492"/>
      <c r="B4" s="492"/>
      <c r="C4" s="492"/>
      <c r="D4" s="492"/>
      <c r="E4" s="492"/>
      <c r="F4" s="492"/>
      <c r="G4" s="492"/>
      <c r="H4" s="492"/>
      <c r="I4" s="695"/>
      <c r="J4" s="695"/>
      <c r="K4" s="695"/>
      <c r="L4" s="695"/>
      <c r="M4" s="695"/>
      <c r="N4" s="695"/>
      <c r="O4" s="695"/>
      <c r="P4" s="492"/>
    </row>
    <row r="5" spans="1:16" ht="25.5" customHeight="1" x14ac:dyDescent="0.25">
      <c r="A5" s="492"/>
      <c r="B5" s="1027" t="s">
        <v>0</v>
      </c>
      <c r="C5" s="1043" t="s">
        <v>1</v>
      </c>
      <c r="D5" s="1046" t="s">
        <v>262</v>
      </c>
      <c r="E5" s="1049" t="s">
        <v>266</v>
      </c>
      <c r="F5" s="1052" t="s">
        <v>2</v>
      </c>
      <c r="G5" s="1037" t="s">
        <v>120</v>
      </c>
      <c r="H5" s="1041" t="s">
        <v>207</v>
      </c>
      <c r="I5" s="1030" t="s">
        <v>859</v>
      </c>
      <c r="J5" s="1031"/>
      <c r="K5" s="1032"/>
      <c r="L5" s="1032"/>
      <c r="M5" s="1032"/>
      <c r="N5" s="1032"/>
      <c r="O5" s="1033"/>
      <c r="P5" s="515"/>
    </row>
    <row r="6" spans="1:16" ht="18.75" customHeight="1" x14ac:dyDescent="0.25">
      <c r="A6" s="492"/>
      <c r="B6" s="1028"/>
      <c r="C6" s="1044"/>
      <c r="D6" s="1047"/>
      <c r="E6" s="1050"/>
      <c r="F6" s="1016"/>
      <c r="G6" s="1024"/>
      <c r="H6" s="1022"/>
      <c r="I6" s="1034" t="s">
        <v>552</v>
      </c>
      <c r="J6" s="1035"/>
      <c r="K6" s="1035"/>
      <c r="L6" s="1035"/>
      <c r="M6" s="1035"/>
      <c r="N6" s="1035"/>
      <c r="O6" s="1036"/>
      <c r="P6" s="515"/>
    </row>
    <row r="7" spans="1:16" ht="17.25" customHeight="1" x14ac:dyDescent="0.25">
      <c r="A7" s="492"/>
      <c r="B7" s="1028"/>
      <c r="C7" s="1044"/>
      <c r="D7" s="1047"/>
      <c r="E7" s="1050"/>
      <c r="F7" s="1016"/>
      <c r="G7" s="1024"/>
      <c r="H7" s="1022"/>
      <c r="I7" s="1034" t="s">
        <v>551</v>
      </c>
      <c r="J7" s="1035"/>
      <c r="K7" s="1035"/>
      <c r="L7" s="1035"/>
      <c r="M7" s="1035"/>
      <c r="N7" s="1035"/>
      <c r="O7" s="1036"/>
      <c r="P7" s="515"/>
    </row>
    <row r="8" spans="1:16" ht="35.25" customHeight="1" x14ac:dyDescent="0.25">
      <c r="A8" s="492"/>
      <c r="B8" s="1028"/>
      <c r="C8" s="1044"/>
      <c r="D8" s="1047"/>
      <c r="E8" s="1050"/>
      <c r="F8" s="1016"/>
      <c r="G8" s="1024"/>
      <c r="H8" s="1022"/>
      <c r="I8" s="698" t="s">
        <v>505</v>
      </c>
      <c r="J8" s="699" t="s">
        <v>779</v>
      </c>
      <c r="K8" s="700" t="s">
        <v>538</v>
      </c>
      <c r="L8" s="699" t="s">
        <v>783</v>
      </c>
      <c r="M8" s="701" t="s">
        <v>525</v>
      </c>
      <c r="N8" s="700" t="s">
        <v>768</v>
      </c>
      <c r="O8" s="702" t="s">
        <v>380</v>
      </c>
      <c r="P8" s="516"/>
    </row>
    <row r="9" spans="1:16" ht="16.5" customHeight="1" x14ac:dyDescent="0.25">
      <c r="A9" s="492"/>
      <c r="B9" s="1028"/>
      <c r="C9" s="1044"/>
      <c r="D9" s="1047"/>
      <c r="E9" s="1050"/>
      <c r="F9" s="1016"/>
      <c r="G9" s="1024"/>
      <c r="H9" s="1022"/>
      <c r="I9" s="703" t="s">
        <v>441</v>
      </c>
      <c r="J9" s="704" t="s">
        <v>441</v>
      </c>
      <c r="K9" s="705" t="s">
        <v>442</v>
      </c>
      <c r="L9" s="704" t="s">
        <v>441</v>
      </c>
      <c r="M9" s="705" t="s">
        <v>799</v>
      </c>
      <c r="N9" s="706"/>
      <c r="O9" s="707"/>
      <c r="P9" s="516"/>
    </row>
    <row r="10" spans="1:16" ht="16.5" customHeight="1" x14ac:dyDescent="0.25">
      <c r="A10" s="492"/>
      <c r="B10" s="1028"/>
      <c r="C10" s="1044"/>
      <c r="D10" s="1047"/>
      <c r="E10" s="1050"/>
      <c r="F10" s="1016"/>
      <c r="G10" s="1024"/>
      <c r="H10" s="1022"/>
      <c r="I10" s="703" t="s">
        <v>407</v>
      </c>
      <c r="J10" s="704" t="s">
        <v>407</v>
      </c>
      <c r="K10" s="705" t="s">
        <v>441</v>
      </c>
      <c r="L10" s="704" t="s">
        <v>407</v>
      </c>
      <c r="M10" s="705" t="s">
        <v>408</v>
      </c>
      <c r="N10" s="704"/>
      <c r="O10" s="707"/>
      <c r="P10" s="516"/>
    </row>
    <row r="11" spans="1:16" ht="16.5" customHeight="1" x14ac:dyDescent="0.25">
      <c r="A11" s="492"/>
      <c r="B11" s="1028"/>
      <c r="C11" s="1044"/>
      <c r="D11" s="1047"/>
      <c r="E11" s="1050"/>
      <c r="F11" s="1016"/>
      <c r="G11" s="1024"/>
      <c r="H11" s="1022"/>
      <c r="I11" s="703" t="s">
        <v>443</v>
      </c>
      <c r="J11" s="704" t="s">
        <v>405</v>
      </c>
      <c r="K11" s="705" t="s">
        <v>407</v>
      </c>
      <c r="L11" s="704" t="s">
        <v>443</v>
      </c>
      <c r="M11" s="705" t="s">
        <v>409</v>
      </c>
      <c r="N11" s="704"/>
      <c r="O11" s="707"/>
      <c r="P11" s="516"/>
    </row>
    <row r="12" spans="1:16" ht="16.5" customHeight="1" x14ac:dyDescent="0.25">
      <c r="A12" s="492"/>
      <c r="B12" s="1028"/>
      <c r="C12" s="1044"/>
      <c r="D12" s="1047"/>
      <c r="E12" s="1050"/>
      <c r="F12" s="1016"/>
      <c r="G12" s="1024"/>
      <c r="H12" s="1022"/>
      <c r="I12" s="703" t="s">
        <v>406</v>
      </c>
      <c r="J12" s="704"/>
      <c r="K12" s="705" t="s">
        <v>443</v>
      </c>
      <c r="L12" s="704" t="s">
        <v>405</v>
      </c>
      <c r="M12" s="705" t="s">
        <v>410</v>
      </c>
      <c r="N12" s="704"/>
      <c r="O12" s="707"/>
      <c r="P12" s="516"/>
    </row>
    <row r="13" spans="1:16" ht="16.5" customHeight="1" thickBot="1" x14ac:dyDescent="0.3">
      <c r="A13" s="492"/>
      <c r="B13" s="1029"/>
      <c r="C13" s="1045"/>
      <c r="D13" s="1048"/>
      <c r="E13" s="1051"/>
      <c r="F13" s="1017"/>
      <c r="G13" s="1038"/>
      <c r="H13" s="1023"/>
      <c r="I13" s="703" t="s">
        <v>405</v>
      </c>
      <c r="J13" s="708"/>
      <c r="K13" s="709" t="s">
        <v>405</v>
      </c>
      <c r="L13" s="708"/>
      <c r="M13" s="709"/>
      <c r="N13" s="710"/>
      <c r="O13" s="711"/>
      <c r="P13" s="516"/>
    </row>
    <row r="14" spans="1:16" s="79" customFormat="1" ht="26.25" customHeight="1" x14ac:dyDescent="0.25">
      <c r="A14" s="517"/>
      <c r="B14" s="512"/>
      <c r="C14" s="513"/>
      <c r="D14" s="513"/>
      <c r="E14" s="171"/>
      <c r="F14" s="170"/>
      <c r="G14" s="1039" t="s">
        <v>555</v>
      </c>
      <c r="H14" s="1040"/>
      <c r="I14" s="712">
        <f>ROUNDUP(I15/0.326,0)</f>
        <v>1700</v>
      </c>
      <c r="J14" s="713">
        <f>ROUNDUP(J15/0.326,0)</f>
        <v>2010</v>
      </c>
      <c r="K14" s="713">
        <f t="shared" ref="K14:O14" si="0">ROUNDUP(K15/0.326,0)</f>
        <v>2304</v>
      </c>
      <c r="L14" s="713">
        <f t="shared" si="0"/>
        <v>2639</v>
      </c>
      <c r="M14" s="713">
        <f t="shared" si="0"/>
        <v>2813</v>
      </c>
      <c r="N14" s="713">
        <f>ROUND(+K14*0.93,0)</f>
        <v>2143</v>
      </c>
      <c r="O14" s="714">
        <f t="shared" si="0"/>
        <v>22139</v>
      </c>
      <c r="P14" s="518"/>
    </row>
    <row r="15" spans="1:16" ht="24" customHeight="1" x14ac:dyDescent="0.25">
      <c r="A15" s="492"/>
      <c r="B15" s="1010">
        <v>1</v>
      </c>
      <c r="C15" s="1004" t="s">
        <v>200</v>
      </c>
      <c r="D15" s="1013" t="s">
        <v>704</v>
      </c>
      <c r="E15" s="169" t="s">
        <v>263</v>
      </c>
      <c r="F15" s="1054" t="s">
        <v>267</v>
      </c>
      <c r="G15" s="1024" t="s">
        <v>269</v>
      </c>
      <c r="H15" s="1022" t="s">
        <v>208</v>
      </c>
      <c r="I15" s="1002">
        <v>554</v>
      </c>
      <c r="J15" s="996">
        <v>655</v>
      </c>
      <c r="K15" s="996">
        <v>751</v>
      </c>
      <c r="L15" s="996">
        <v>860</v>
      </c>
      <c r="M15" s="996">
        <v>917</v>
      </c>
      <c r="N15" s="996">
        <f>ROUND(+K15*0.93,0)</f>
        <v>698</v>
      </c>
      <c r="O15" s="993">
        <v>7217</v>
      </c>
      <c r="P15" s="1006"/>
    </row>
    <row r="16" spans="1:16" ht="22.5" customHeight="1" x14ac:dyDescent="0.25">
      <c r="A16" s="492"/>
      <c r="B16" s="1010"/>
      <c r="C16" s="1004"/>
      <c r="D16" s="1013"/>
      <c r="E16" s="97" t="s">
        <v>264</v>
      </c>
      <c r="F16" s="1016"/>
      <c r="G16" s="1024"/>
      <c r="H16" s="1022"/>
      <c r="I16" s="1002"/>
      <c r="J16" s="996"/>
      <c r="K16" s="996"/>
      <c r="L16" s="996"/>
      <c r="M16" s="996"/>
      <c r="N16" s="996">
        <f t="shared" ref="N16:N20" si="1">ROUND(+K16*0.93,0)</f>
        <v>0</v>
      </c>
      <c r="O16" s="993"/>
      <c r="P16" s="1006"/>
    </row>
    <row r="17" spans="1:16" ht="23.25" customHeight="1" x14ac:dyDescent="0.25">
      <c r="A17" s="492"/>
      <c r="B17" s="1010"/>
      <c r="C17" s="1004"/>
      <c r="D17" s="1053"/>
      <c r="E17" s="98" t="s">
        <v>265</v>
      </c>
      <c r="F17" s="1055"/>
      <c r="G17" s="1025"/>
      <c r="H17" s="1042"/>
      <c r="I17" s="1020"/>
      <c r="J17" s="1008"/>
      <c r="K17" s="1008"/>
      <c r="L17" s="1008"/>
      <c r="M17" s="1008"/>
      <c r="N17" s="1008">
        <f t="shared" si="1"/>
        <v>0</v>
      </c>
      <c r="O17" s="1007"/>
      <c r="P17" s="1006"/>
    </row>
    <row r="18" spans="1:16" ht="24" customHeight="1" x14ac:dyDescent="0.25">
      <c r="A18" s="492"/>
      <c r="B18" s="1009">
        <v>2</v>
      </c>
      <c r="C18" s="1004"/>
      <c r="D18" s="1012" t="s">
        <v>589</v>
      </c>
      <c r="E18" s="97" t="s">
        <v>263</v>
      </c>
      <c r="F18" s="1015" t="s">
        <v>267</v>
      </c>
      <c r="G18" s="1018" t="s">
        <v>270</v>
      </c>
      <c r="H18" s="1021" t="s">
        <v>208</v>
      </c>
      <c r="I18" s="1001">
        <v>614</v>
      </c>
      <c r="J18" s="995">
        <v>786</v>
      </c>
      <c r="K18" s="995">
        <v>889</v>
      </c>
      <c r="L18" s="998">
        <v>1018</v>
      </c>
      <c r="M18" s="995">
        <v>1009</v>
      </c>
      <c r="N18" s="995">
        <f>ROUND(+K18*0.93,0)</f>
        <v>827</v>
      </c>
      <c r="O18" s="993">
        <v>7939</v>
      </c>
      <c r="P18" s="1006"/>
    </row>
    <row r="19" spans="1:16" ht="21.75" customHeight="1" x14ac:dyDescent="0.25">
      <c r="A19" s="492"/>
      <c r="B19" s="1010"/>
      <c r="C19" s="1004"/>
      <c r="D19" s="1013"/>
      <c r="E19" s="97" t="s">
        <v>264</v>
      </c>
      <c r="F19" s="1016"/>
      <c r="G19" s="926"/>
      <c r="H19" s="1022"/>
      <c r="I19" s="1002"/>
      <c r="J19" s="996"/>
      <c r="K19" s="996"/>
      <c r="L19" s="999"/>
      <c r="M19" s="996"/>
      <c r="N19" s="996">
        <f t="shared" si="1"/>
        <v>0</v>
      </c>
      <c r="O19" s="993"/>
      <c r="P19" s="1006"/>
    </row>
    <row r="20" spans="1:16" ht="27.75" customHeight="1" thickBot="1" x14ac:dyDescent="0.3">
      <c r="A20" s="492"/>
      <c r="B20" s="1011"/>
      <c r="C20" s="1005"/>
      <c r="D20" s="1014"/>
      <c r="E20" s="99" t="s">
        <v>265</v>
      </c>
      <c r="F20" s="1017"/>
      <c r="G20" s="1019"/>
      <c r="H20" s="1023"/>
      <c r="I20" s="1003"/>
      <c r="J20" s="997"/>
      <c r="K20" s="997"/>
      <c r="L20" s="1000"/>
      <c r="M20" s="997"/>
      <c r="N20" s="997">
        <f t="shared" si="1"/>
        <v>0</v>
      </c>
      <c r="O20" s="994"/>
      <c r="P20" s="1006"/>
    </row>
    <row r="21" spans="1:16" x14ac:dyDescent="0.25">
      <c r="A21" s="492"/>
      <c r="B21" s="492"/>
      <c r="C21" s="492"/>
      <c r="D21" s="492"/>
      <c r="E21" s="492"/>
      <c r="F21" s="492"/>
      <c r="G21" s="492"/>
      <c r="H21" s="492"/>
      <c r="I21" s="695"/>
      <c r="J21" s="695"/>
      <c r="K21" s="695"/>
      <c r="L21" s="695"/>
      <c r="M21" s="695"/>
      <c r="N21" s="695"/>
      <c r="O21" s="695"/>
      <c r="P21" s="492"/>
    </row>
    <row r="22" spans="1:16" s="51" customFormat="1" ht="16.149999999999999" customHeight="1" x14ac:dyDescent="0.25">
      <c r="A22" s="519"/>
      <c r="B22" s="991" t="s">
        <v>158</v>
      </c>
      <c r="C22" s="991"/>
      <c r="D22" s="991"/>
      <c r="E22" s="991"/>
      <c r="F22" s="991"/>
      <c r="G22" s="991"/>
      <c r="H22" s="991"/>
      <c r="I22" s="991"/>
      <c r="J22" s="991"/>
      <c r="K22" s="991"/>
      <c r="L22" s="991"/>
      <c r="M22" s="991"/>
      <c r="N22" s="991"/>
      <c r="O22" s="991"/>
      <c r="P22" s="991"/>
    </row>
    <row r="23" spans="1:16" s="61" customFormat="1" ht="16.149999999999999" customHeight="1" x14ac:dyDescent="0.2">
      <c r="A23" s="520"/>
      <c r="B23" s="992" t="s">
        <v>606</v>
      </c>
      <c r="C23" s="992"/>
      <c r="D23" s="992"/>
      <c r="E23" s="992"/>
      <c r="F23" s="992"/>
      <c r="G23" s="992"/>
      <c r="H23" s="992"/>
      <c r="I23" s="992"/>
      <c r="J23" s="992"/>
      <c r="K23" s="992"/>
      <c r="L23" s="992"/>
      <c r="M23" s="992"/>
      <c r="N23" s="992"/>
      <c r="O23" s="992"/>
      <c r="P23" s="992"/>
    </row>
    <row r="24" spans="1:16" s="51" customFormat="1" ht="16.149999999999999" customHeight="1" x14ac:dyDescent="0.25">
      <c r="A24" s="519"/>
      <c r="B24" s="992" t="s">
        <v>604</v>
      </c>
      <c r="C24" s="992"/>
      <c r="D24" s="992"/>
      <c r="E24" s="992"/>
      <c r="F24" s="992"/>
      <c r="G24" s="992"/>
      <c r="H24" s="992"/>
      <c r="I24" s="992"/>
      <c r="J24" s="992"/>
      <c r="K24" s="992"/>
      <c r="L24" s="992"/>
      <c r="M24" s="992"/>
      <c r="N24" s="992"/>
      <c r="O24" s="992"/>
      <c r="P24" s="992"/>
    </row>
    <row r="25" spans="1:16" s="51" customFormat="1" ht="16.149999999999999" customHeight="1" x14ac:dyDescent="0.25">
      <c r="A25" s="519"/>
      <c r="B25" s="991" t="s">
        <v>605</v>
      </c>
      <c r="C25" s="991"/>
      <c r="D25" s="991"/>
      <c r="E25" s="991"/>
      <c r="F25" s="991"/>
      <c r="G25" s="991"/>
      <c r="H25" s="991"/>
      <c r="I25" s="991"/>
      <c r="J25" s="991"/>
      <c r="K25" s="991"/>
      <c r="L25" s="991"/>
      <c r="M25" s="991"/>
      <c r="N25" s="991"/>
      <c r="O25" s="991"/>
      <c r="P25" s="991"/>
    </row>
    <row r="26" spans="1:16" s="51" customFormat="1" ht="16.149999999999999" customHeight="1" x14ac:dyDescent="0.25">
      <c r="A26" s="519"/>
      <c r="B26" s="991" t="s">
        <v>597</v>
      </c>
      <c r="C26" s="991"/>
      <c r="D26" s="991"/>
      <c r="E26" s="991"/>
      <c r="F26" s="991"/>
      <c r="G26" s="991"/>
      <c r="H26" s="991"/>
      <c r="I26" s="991"/>
      <c r="J26" s="991"/>
      <c r="K26" s="991"/>
      <c r="L26" s="991"/>
      <c r="M26" s="991"/>
      <c r="N26" s="991"/>
      <c r="O26" s="991"/>
      <c r="P26" s="991"/>
    </row>
    <row r="27" spans="1:16" s="51" customFormat="1" ht="16.149999999999999" customHeight="1" x14ac:dyDescent="0.25">
      <c r="A27" s="519"/>
      <c r="B27" s="991" t="s">
        <v>780</v>
      </c>
      <c r="C27" s="991"/>
      <c r="D27" s="991"/>
      <c r="E27" s="991"/>
      <c r="F27" s="991"/>
      <c r="G27" s="991"/>
      <c r="H27" s="991"/>
      <c r="I27" s="991"/>
      <c r="J27" s="991"/>
      <c r="K27" s="991"/>
      <c r="L27" s="991"/>
      <c r="M27" s="991"/>
      <c r="N27" s="991"/>
      <c r="O27" s="991"/>
      <c r="P27" s="991"/>
    </row>
    <row r="28" spans="1:16" s="51" customFormat="1" ht="15.6" customHeight="1" x14ac:dyDescent="0.25">
      <c r="A28" s="519"/>
      <c r="B28" s="991" t="s">
        <v>268</v>
      </c>
      <c r="C28" s="991"/>
      <c r="D28" s="991"/>
      <c r="E28" s="991"/>
      <c r="F28" s="991"/>
      <c r="G28" s="991"/>
      <c r="H28" s="991"/>
      <c r="I28" s="991"/>
      <c r="J28" s="991"/>
      <c r="K28" s="991"/>
      <c r="L28" s="991"/>
      <c r="M28" s="991"/>
      <c r="N28" s="991"/>
      <c r="O28" s="991"/>
      <c r="P28" s="991"/>
    </row>
    <row r="29" spans="1:16" ht="14.45" customHeight="1" x14ac:dyDescent="0.25">
      <c r="A29" s="519"/>
      <c r="B29" s="991" t="s">
        <v>705</v>
      </c>
      <c r="C29" s="991"/>
      <c r="D29" s="991"/>
      <c r="E29" s="991"/>
      <c r="F29" s="991"/>
      <c r="G29" s="991"/>
      <c r="H29" s="991"/>
      <c r="I29" s="991"/>
      <c r="J29" s="991"/>
      <c r="K29" s="991"/>
      <c r="L29" s="991"/>
      <c r="M29" s="991"/>
      <c r="N29" s="991"/>
      <c r="O29" s="991"/>
      <c r="P29" s="991"/>
    </row>
    <row r="30" spans="1:16" x14ac:dyDescent="0.25">
      <c r="A30" s="492"/>
      <c r="B30" s="492"/>
      <c r="C30" s="492"/>
      <c r="D30" s="492"/>
      <c r="E30" s="492"/>
      <c r="F30" s="492"/>
      <c r="G30" s="492"/>
      <c r="H30" s="492"/>
      <c r="I30" s="695"/>
      <c r="J30" s="695"/>
      <c r="K30" s="695"/>
      <c r="L30" s="695"/>
      <c r="M30" s="695"/>
      <c r="N30" s="695"/>
      <c r="O30" s="695"/>
      <c r="P30" s="492"/>
    </row>
  </sheetData>
  <sortState ref="L9:L13">
    <sortCondition ref="L9"/>
  </sortState>
  <mergeCells count="47">
    <mergeCell ref="G14:H14"/>
    <mergeCell ref="H5:H13"/>
    <mergeCell ref="H15:H17"/>
    <mergeCell ref="B15:B17"/>
    <mergeCell ref="C5:C13"/>
    <mergeCell ref="D5:D13"/>
    <mergeCell ref="E5:E13"/>
    <mergeCell ref="F5:F13"/>
    <mergeCell ref="D15:D17"/>
    <mergeCell ref="F15:F17"/>
    <mergeCell ref="B3:D3"/>
    <mergeCell ref="B5:B13"/>
    <mergeCell ref="I5:O5"/>
    <mergeCell ref="I6:O6"/>
    <mergeCell ref="I7:O7"/>
    <mergeCell ref="G5:G13"/>
    <mergeCell ref="G18:G20"/>
    <mergeCell ref="K15:K17"/>
    <mergeCell ref="N15:N17"/>
    <mergeCell ref="I15:I17"/>
    <mergeCell ref="J15:J17"/>
    <mergeCell ref="L15:L17"/>
    <mergeCell ref="H18:H20"/>
    <mergeCell ref="G15:G17"/>
    <mergeCell ref="B22:P22"/>
    <mergeCell ref="O18:O20"/>
    <mergeCell ref="N18:N20"/>
    <mergeCell ref="J18:J20"/>
    <mergeCell ref="K18:K20"/>
    <mergeCell ref="L18:L20"/>
    <mergeCell ref="I18:I20"/>
    <mergeCell ref="C15:C20"/>
    <mergeCell ref="P18:P20"/>
    <mergeCell ref="P15:P17"/>
    <mergeCell ref="M18:M20"/>
    <mergeCell ref="O15:O17"/>
    <mergeCell ref="M15:M17"/>
    <mergeCell ref="B18:B20"/>
    <mergeCell ref="D18:D20"/>
    <mergeCell ref="F18:F20"/>
    <mergeCell ref="B29:P29"/>
    <mergeCell ref="B24:P24"/>
    <mergeCell ref="B23:P23"/>
    <mergeCell ref="B26:P26"/>
    <mergeCell ref="B28:P28"/>
    <mergeCell ref="B25:P25"/>
    <mergeCell ref="B27:P27"/>
  </mergeCells>
  <phoneticPr fontId="59" type="noConversion"/>
  <pageMargins left="0.23622047244094491" right="0.23622047244094491" top="0.35433070866141736" bottom="0.74803149606299213" header="0.11811023622047245" footer="0.11811023622047245"/>
  <pageSetup paperSize="9" scale="51" orientation="landscape" r:id="rId1"/>
  <headerFooter>
    <oddFooter>Страница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W51"/>
  <sheetViews>
    <sheetView showGridLines="0" defaultGridColor="0" colorId="22" zoomScale="90" zoomScaleNormal="90" zoomScaleSheetLayoutView="80" workbookViewId="0">
      <selection activeCell="F41" sqref="F41:F42"/>
    </sheetView>
  </sheetViews>
  <sheetFormatPr defaultColWidth="9.28515625" defaultRowHeight="15" x14ac:dyDescent="0.25"/>
  <cols>
    <col min="1" max="1" width="2.7109375" style="25" customWidth="1"/>
    <col min="2" max="2" width="6.5703125" style="25" customWidth="1"/>
    <col min="3" max="3" width="28.7109375" style="287" customWidth="1"/>
    <col min="4" max="4" width="7.7109375" style="45" customWidth="1"/>
    <col min="5" max="5" width="22.28515625" style="25" customWidth="1"/>
    <col min="6" max="6" width="16.7109375" style="37" customWidth="1"/>
    <col min="7" max="7" width="9.28515625" style="25" customWidth="1"/>
    <col min="8" max="13" width="27.7109375" style="88" customWidth="1"/>
    <col min="14" max="14" width="3.5703125" style="25" customWidth="1"/>
    <col min="15" max="16384" width="9.28515625" style="25"/>
  </cols>
  <sheetData>
    <row r="1" spans="1:23" x14ac:dyDescent="0.25">
      <c r="A1" s="20"/>
      <c r="B1" s="20"/>
      <c r="C1" s="39"/>
      <c r="D1" s="40"/>
      <c r="E1" s="20"/>
      <c r="F1" s="44"/>
      <c r="G1" s="20"/>
      <c r="H1" s="644"/>
      <c r="I1" s="644"/>
      <c r="J1" s="644"/>
      <c r="K1" s="644"/>
      <c r="L1" s="644"/>
      <c r="M1" s="644"/>
      <c r="N1" s="20"/>
    </row>
    <row r="2" spans="1:23" x14ac:dyDescent="0.25">
      <c r="A2" s="20"/>
      <c r="B2" s="454" t="s">
        <v>860</v>
      </c>
      <c r="C2" s="39"/>
      <c r="D2" s="40"/>
      <c r="E2" s="20"/>
      <c r="F2" s="44"/>
      <c r="G2" s="20"/>
      <c r="H2" s="644"/>
      <c r="I2" s="644"/>
      <c r="J2" s="644"/>
      <c r="K2" s="644"/>
      <c r="L2" s="646" t="s">
        <v>205</v>
      </c>
      <c r="M2" s="646"/>
      <c r="N2" s="20"/>
    </row>
    <row r="3" spans="1:23" x14ac:dyDescent="0.25">
      <c r="A3" s="20"/>
      <c r="B3" s="904" t="s">
        <v>746</v>
      </c>
      <c r="C3" s="904"/>
      <c r="D3" s="904"/>
      <c r="E3" s="20"/>
      <c r="F3" s="44"/>
      <c r="G3" s="20"/>
      <c r="H3" s="644"/>
      <c r="I3" s="644"/>
      <c r="J3" s="644"/>
      <c r="K3" s="644"/>
      <c r="L3" s="644"/>
      <c r="M3" s="697" t="s">
        <v>332</v>
      </c>
      <c r="N3" s="20"/>
    </row>
    <row r="4" spans="1:23" ht="15.75" thickBot="1" x14ac:dyDescent="0.3">
      <c r="A4" s="20"/>
      <c r="B4" s="165"/>
      <c r="C4" s="419"/>
      <c r="D4" s="420"/>
      <c r="E4" s="165"/>
      <c r="F4" s="421"/>
      <c r="G4" s="165"/>
      <c r="H4" s="715"/>
      <c r="I4" s="715"/>
      <c r="J4" s="715"/>
      <c r="K4" s="715"/>
      <c r="L4" s="715"/>
      <c r="M4" s="715"/>
      <c r="N4" s="20"/>
    </row>
    <row r="5" spans="1:23" ht="22.15" customHeight="1" x14ac:dyDescent="0.25">
      <c r="A5" s="167"/>
      <c r="B5" s="1074" t="s">
        <v>0</v>
      </c>
      <c r="C5" s="1072" t="s">
        <v>1</v>
      </c>
      <c r="D5" s="1073" t="s">
        <v>2</v>
      </c>
      <c r="E5" s="1074" t="s">
        <v>80</v>
      </c>
      <c r="F5" s="1072" t="s">
        <v>26</v>
      </c>
      <c r="G5" s="960" t="s">
        <v>148</v>
      </c>
      <c r="H5" s="1076" t="s">
        <v>859</v>
      </c>
      <c r="I5" s="1077"/>
      <c r="J5" s="1077"/>
      <c r="K5" s="1077"/>
      <c r="L5" s="1077"/>
      <c r="M5" s="1078"/>
      <c r="N5" s="20"/>
    </row>
    <row r="6" spans="1:23" ht="15" customHeight="1" x14ac:dyDescent="0.25">
      <c r="A6" s="167"/>
      <c r="B6" s="1074"/>
      <c r="C6" s="1072"/>
      <c r="D6" s="1073"/>
      <c r="E6" s="1074"/>
      <c r="F6" s="1072"/>
      <c r="G6" s="960"/>
      <c r="H6" s="1079" t="s">
        <v>708</v>
      </c>
      <c r="I6" s="1080"/>
      <c r="J6" s="1080"/>
      <c r="K6" s="1080"/>
      <c r="L6" s="1080"/>
      <c r="M6" s="1081"/>
      <c r="N6" s="20"/>
    </row>
    <row r="7" spans="1:23" ht="15" customHeight="1" x14ac:dyDescent="0.25">
      <c r="A7" s="167"/>
      <c r="B7" s="1074"/>
      <c r="C7" s="1072"/>
      <c r="D7" s="1073"/>
      <c r="E7" s="1074"/>
      <c r="F7" s="1072"/>
      <c r="G7" s="960"/>
      <c r="H7" s="1082" t="s">
        <v>551</v>
      </c>
      <c r="I7" s="1083"/>
      <c r="J7" s="1083"/>
      <c r="K7" s="1083"/>
      <c r="L7" s="1083"/>
      <c r="M7" s="1084"/>
      <c r="N7" s="20"/>
    </row>
    <row r="8" spans="1:23" ht="28.5" customHeight="1" x14ac:dyDescent="0.25">
      <c r="A8" s="167"/>
      <c r="B8" s="1074"/>
      <c r="C8" s="1072"/>
      <c r="D8" s="1073"/>
      <c r="E8" s="1074"/>
      <c r="F8" s="1072"/>
      <c r="G8" s="960"/>
      <c r="H8" s="716" t="s">
        <v>524</v>
      </c>
      <c r="I8" s="699" t="s">
        <v>538</v>
      </c>
      <c r="J8" s="699" t="s">
        <v>783</v>
      </c>
      <c r="K8" s="699" t="s">
        <v>792</v>
      </c>
      <c r="L8" s="717" t="s">
        <v>525</v>
      </c>
      <c r="M8" s="718" t="s">
        <v>768</v>
      </c>
      <c r="N8" s="20"/>
    </row>
    <row r="9" spans="1:23" ht="15" customHeight="1" x14ac:dyDescent="0.25">
      <c r="A9" s="167"/>
      <c r="B9" s="1074"/>
      <c r="C9" s="1072"/>
      <c r="D9" s="1073"/>
      <c r="E9" s="1074"/>
      <c r="F9" s="1072"/>
      <c r="G9" s="960"/>
      <c r="H9" s="719" t="s">
        <v>406</v>
      </c>
      <c r="I9" s="704" t="s">
        <v>442</v>
      </c>
      <c r="J9" s="704" t="s">
        <v>441</v>
      </c>
      <c r="K9" s="704"/>
      <c r="L9" s="704" t="s">
        <v>799</v>
      </c>
      <c r="M9" s="720"/>
      <c r="N9" s="20"/>
    </row>
    <row r="10" spans="1:23" ht="15" customHeight="1" x14ac:dyDescent="0.25">
      <c r="A10" s="167"/>
      <c r="B10" s="1074"/>
      <c r="C10" s="1072"/>
      <c r="D10" s="1073"/>
      <c r="E10" s="1074"/>
      <c r="F10" s="1072"/>
      <c r="G10" s="960"/>
      <c r="H10" s="719"/>
      <c r="I10" s="704" t="s">
        <v>441</v>
      </c>
      <c r="J10" s="704" t="s">
        <v>407</v>
      </c>
      <c r="K10" s="704"/>
      <c r="L10" s="704" t="s">
        <v>408</v>
      </c>
      <c r="M10" s="720"/>
      <c r="N10" s="20"/>
    </row>
    <row r="11" spans="1:23" ht="15" customHeight="1" x14ac:dyDescent="0.25">
      <c r="A11" s="167"/>
      <c r="B11" s="1074"/>
      <c r="C11" s="1072"/>
      <c r="D11" s="1073"/>
      <c r="E11" s="1074"/>
      <c r="F11" s="1072"/>
      <c r="G11" s="960"/>
      <c r="H11" s="719"/>
      <c r="I11" s="704" t="s">
        <v>407</v>
      </c>
      <c r="J11" s="704" t="s">
        <v>443</v>
      </c>
      <c r="K11" s="704"/>
      <c r="L11" s="721" t="s">
        <v>409</v>
      </c>
      <c r="M11" s="722"/>
      <c r="N11" s="20"/>
    </row>
    <row r="12" spans="1:23" ht="15" customHeight="1" x14ac:dyDescent="0.25">
      <c r="A12" s="167"/>
      <c r="B12" s="1074"/>
      <c r="C12" s="1072"/>
      <c r="D12" s="1073"/>
      <c r="E12" s="1074"/>
      <c r="F12" s="1072"/>
      <c r="G12" s="960"/>
      <c r="H12" s="719"/>
      <c r="I12" s="704" t="s">
        <v>443</v>
      </c>
      <c r="J12" s="704" t="s">
        <v>405</v>
      </c>
      <c r="K12" s="704"/>
      <c r="L12" s="721" t="s">
        <v>410</v>
      </c>
      <c r="M12" s="722"/>
      <c r="N12" s="20"/>
    </row>
    <row r="13" spans="1:23" ht="15" customHeight="1" thickBot="1" x14ac:dyDescent="0.3">
      <c r="A13" s="167"/>
      <c r="B13" s="442"/>
      <c r="C13" s="443"/>
      <c r="D13" s="166"/>
      <c r="E13" s="418"/>
      <c r="F13" s="441"/>
      <c r="G13" s="537"/>
      <c r="H13" s="723"/>
      <c r="I13" s="724" t="s">
        <v>405</v>
      </c>
      <c r="J13" s="724"/>
      <c r="K13" s="724"/>
      <c r="L13" s="725"/>
      <c r="M13" s="726"/>
      <c r="N13" s="20"/>
    </row>
    <row r="14" spans="1:23" s="79" customFormat="1" ht="16.899999999999999" customHeight="1" x14ac:dyDescent="0.25">
      <c r="A14" s="168"/>
      <c r="B14" s="422"/>
      <c r="C14" s="422"/>
      <c r="D14" s="423"/>
      <c r="E14" s="424"/>
      <c r="F14" s="1085" t="s">
        <v>556</v>
      </c>
      <c r="G14" s="1085"/>
      <c r="H14" s="727">
        <f>ROUND(H15/0.176,0)</f>
        <v>1222</v>
      </c>
      <c r="I14" s="728">
        <f>ROUND(I15/0.176,0)</f>
        <v>1511</v>
      </c>
      <c r="J14" s="728">
        <f>ROUND(J15/0.176,0)</f>
        <v>1903</v>
      </c>
      <c r="K14" s="728">
        <f t="shared" ref="K14:L14" si="0">ROUND(K15/0.176,0)</f>
        <v>2720</v>
      </c>
      <c r="L14" s="728">
        <f t="shared" si="0"/>
        <v>1653</v>
      </c>
      <c r="M14" s="729">
        <f t="shared" ref="M14:M26" si="1">ROUND(I14*0.93,0)</f>
        <v>1405</v>
      </c>
      <c r="N14" s="64"/>
    </row>
    <row r="15" spans="1:23" ht="15.75" customHeight="1" x14ac:dyDescent="0.25">
      <c r="A15" s="167"/>
      <c r="B15" s="1075">
        <v>1</v>
      </c>
      <c r="C15" s="1066" t="s">
        <v>515</v>
      </c>
      <c r="D15" s="1068" t="s">
        <v>267</v>
      </c>
      <c r="E15" s="1070" t="s">
        <v>756</v>
      </c>
      <c r="F15" s="425" t="s">
        <v>590</v>
      </c>
      <c r="G15" s="1086" t="s">
        <v>222</v>
      </c>
      <c r="H15" s="1062">
        <v>215</v>
      </c>
      <c r="I15" s="1057">
        <v>266</v>
      </c>
      <c r="J15" s="1057">
        <f>ROUND(+I15*1.26,0)</f>
        <v>335</v>
      </c>
      <c r="K15" s="1057">
        <f>I15*1.8</f>
        <v>478.8</v>
      </c>
      <c r="L15" s="1057">
        <v>291</v>
      </c>
      <c r="M15" s="1063">
        <f t="shared" si="1"/>
        <v>247</v>
      </c>
      <c r="N15" s="63"/>
    </row>
    <row r="16" spans="1:23" ht="17.25" customHeight="1" x14ac:dyDescent="0.25">
      <c r="A16" s="167"/>
      <c r="B16" s="1065"/>
      <c r="C16" s="1067"/>
      <c r="D16" s="1069"/>
      <c r="E16" s="1071"/>
      <c r="F16" s="425" t="s">
        <v>591</v>
      </c>
      <c r="G16" s="1061"/>
      <c r="H16" s="1062"/>
      <c r="I16" s="1057"/>
      <c r="J16" s="1057"/>
      <c r="K16" s="1057"/>
      <c r="L16" s="1057"/>
      <c r="M16" s="1063">
        <f t="shared" si="1"/>
        <v>0</v>
      </c>
      <c r="N16" s="63"/>
      <c r="P16" s="46"/>
      <c r="Q16" s="46"/>
      <c r="R16" s="46"/>
      <c r="S16" s="46"/>
      <c r="T16" s="46"/>
      <c r="U16" s="46"/>
      <c r="V16" s="46"/>
      <c r="W16" s="46"/>
    </row>
    <row r="17" spans="1:21" ht="15" customHeight="1" x14ac:dyDescent="0.25">
      <c r="A17" s="167"/>
      <c r="B17" s="1064">
        <v>2</v>
      </c>
      <c r="C17" s="1087" t="s">
        <v>516</v>
      </c>
      <c r="D17" s="1088" t="s">
        <v>267</v>
      </c>
      <c r="E17" s="1089" t="s">
        <v>756</v>
      </c>
      <c r="F17" s="426" t="s">
        <v>592</v>
      </c>
      <c r="G17" s="1060" t="s">
        <v>221</v>
      </c>
      <c r="H17" s="1062">
        <v>287</v>
      </c>
      <c r="I17" s="1057">
        <v>356</v>
      </c>
      <c r="J17" s="1057">
        <f t="shared" ref="J17" si="2">ROUND(+I17*1.26,0)</f>
        <v>449</v>
      </c>
      <c r="K17" s="1057">
        <f>I17*1.8</f>
        <v>640.80000000000007</v>
      </c>
      <c r="L17" s="1057">
        <v>387</v>
      </c>
      <c r="M17" s="1063">
        <f t="shared" si="1"/>
        <v>331</v>
      </c>
      <c r="N17" s="63"/>
    </row>
    <row r="18" spans="1:21" ht="20.25" customHeight="1" x14ac:dyDescent="0.25">
      <c r="A18" s="167"/>
      <c r="B18" s="1065"/>
      <c r="C18" s="1067"/>
      <c r="D18" s="1069"/>
      <c r="E18" s="1071"/>
      <c r="F18" s="426" t="s">
        <v>591</v>
      </c>
      <c r="G18" s="1061"/>
      <c r="H18" s="1062"/>
      <c r="I18" s="1057"/>
      <c r="J18" s="1057"/>
      <c r="K18" s="1057"/>
      <c r="L18" s="1057"/>
      <c r="M18" s="1063">
        <f t="shared" si="1"/>
        <v>0</v>
      </c>
      <c r="N18" s="63"/>
      <c r="P18" s="46"/>
      <c r="Q18" s="46"/>
      <c r="R18" s="46"/>
      <c r="S18" s="46"/>
      <c r="T18" s="46"/>
      <c r="U18" s="46"/>
    </row>
    <row r="19" spans="1:21" ht="18" customHeight="1" x14ac:dyDescent="0.25">
      <c r="A19" s="167"/>
      <c r="B19" s="1064">
        <v>3</v>
      </c>
      <c r="C19" s="1092" t="s">
        <v>617</v>
      </c>
      <c r="D19" s="1088" t="s">
        <v>267</v>
      </c>
      <c r="E19" s="1089" t="s">
        <v>756</v>
      </c>
      <c r="F19" s="426" t="s">
        <v>592</v>
      </c>
      <c r="G19" s="1060" t="s">
        <v>596</v>
      </c>
      <c r="H19" s="1062">
        <v>276</v>
      </c>
      <c r="I19" s="1057">
        <v>345</v>
      </c>
      <c r="J19" s="1057">
        <f>ROUND(+I19*1.26,0)</f>
        <v>435</v>
      </c>
      <c r="K19" s="1057">
        <f>I19*1.8</f>
        <v>621</v>
      </c>
      <c r="L19" s="1057">
        <v>373</v>
      </c>
      <c r="M19" s="1063">
        <f t="shared" si="1"/>
        <v>321</v>
      </c>
      <c r="N19" s="63"/>
    </row>
    <row r="20" spans="1:21" x14ac:dyDescent="0.25">
      <c r="A20" s="167"/>
      <c r="B20" s="1065"/>
      <c r="C20" s="1093"/>
      <c r="D20" s="1069"/>
      <c r="E20" s="1071"/>
      <c r="F20" s="426" t="s">
        <v>591</v>
      </c>
      <c r="G20" s="1061"/>
      <c r="H20" s="1062"/>
      <c r="I20" s="1057"/>
      <c r="J20" s="1057"/>
      <c r="K20" s="1057"/>
      <c r="L20" s="1057"/>
      <c r="M20" s="1063">
        <f t="shared" si="1"/>
        <v>0</v>
      </c>
      <c r="N20" s="63"/>
      <c r="P20" s="46"/>
      <c r="Q20" s="46"/>
      <c r="R20" s="46"/>
      <c r="S20" s="46"/>
      <c r="T20" s="46"/>
      <c r="U20" s="46"/>
    </row>
    <row r="21" spans="1:21" s="79" customFormat="1" ht="16.899999999999999" customHeight="1" x14ac:dyDescent="0.25">
      <c r="A21" s="168"/>
      <c r="B21" s="427"/>
      <c r="C21" s="427"/>
      <c r="D21" s="291"/>
      <c r="E21" s="428"/>
      <c r="F21" s="1094" t="s">
        <v>556</v>
      </c>
      <c r="G21" s="1094"/>
      <c r="H21" s="730">
        <f>+H14</f>
        <v>1222</v>
      </c>
      <c r="I21" s="731">
        <f t="shared" ref="I21:L21" si="3">+I14</f>
        <v>1511</v>
      </c>
      <c r="J21" s="731">
        <f t="shared" si="3"/>
        <v>1903</v>
      </c>
      <c r="K21" s="731">
        <f t="shared" si="3"/>
        <v>2720</v>
      </c>
      <c r="L21" s="731">
        <f t="shared" si="3"/>
        <v>1653</v>
      </c>
      <c r="M21" s="732">
        <f t="shared" si="1"/>
        <v>1405</v>
      </c>
      <c r="N21" s="64"/>
    </row>
    <row r="22" spans="1:21" ht="15.75" customHeight="1" x14ac:dyDescent="0.25">
      <c r="A22" s="167"/>
      <c r="B22" s="1064">
        <v>4</v>
      </c>
      <c r="C22" s="1066" t="s">
        <v>706</v>
      </c>
      <c r="D22" s="1068" t="s">
        <v>267</v>
      </c>
      <c r="E22" s="1070" t="s">
        <v>756</v>
      </c>
      <c r="F22" s="425" t="s">
        <v>593</v>
      </c>
      <c r="G22" s="960" t="s">
        <v>251</v>
      </c>
      <c r="H22" s="1062">
        <v>207</v>
      </c>
      <c r="I22" s="1057">
        <v>256</v>
      </c>
      <c r="J22" s="1057">
        <f>ROUND(+I22*1.26,0)</f>
        <v>323</v>
      </c>
      <c r="K22" s="1057">
        <f>I22*1.8</f>
        <v>460.8</v>
      </c>
      <c r="L22" s="1057">
        <v>278</v>
      </c>
      <c r="M22" s="1063">
        <f t="shared" si="1"/>
        <v>238</v>
      </c>
      <c r="N22" s="63"/>
    </row>
    <row r="23" spans="1:21" ht="16.5" customHeight="1" x14ac:dyDescent="0.25">
      <c r="A23" s="167"/>
      <c r="B23" s="1065"/>
      <c r="C23" s="1067"/>
      <c r="D23" s="1069"/>
      <c r="E23" s="1071"/>
      <c r="F23" s="429" t="s">
        <v>591</v>
      </c>
      <c r="G23" s="1095"/>
      <c r="H23" s="1062"/>
      <c r="I23" s="1057"/>
      <c r="J23" s="1057"/>
      <c r="K23" s="1057"/>
      <c r="L23" s="1057"/>
      <c r="M23" s="1063">
        <f t="shared" si="1"/>
        <v>0</v>
      </c>
      <c r="N23" s="63"/>
    </row>
    <row r="24" spans="1:21" s="79" customFormat="1" ht="16.899999999999999" customHeight="1" x14ac:dyDescent="0.25">
      <c r="A24" s="168"/>
      <c r="B24" s="427"/>
      <c r="C24" s="427"/>
      <c r="D24" s="291"/>
      <c r="E24" s="428"/>
      <c r="F24" s="1094" t="s">
        <v>556</v>
      </c>
      <c r="G24" s="1094"/>
      <c r="H24" s="730">
        <f>+H14</f>
        <v>1222</v>
      </c>
      <c r="I24" s="731">
        <f t="shared" ref="I24:L24" si="4">+I14</f>
        <v>1511</v>
      </c>
      <c r="J24" s="731">
        <f t="shared" si="4"/>
        <v>1903</v>
      </c>
      <c r="K24" s="731">
        <f t="shared" si="4"/>
        <v>2720</v>
      </c>
      <c r="L24" s="731">
        <f t="shared" si="4"/>
        <v>1653</v>
      </c>
      <c r="M24" s="732">
        <f t="shared" si="1"/>
        <v>1405</v>
      </c>
      <c r="N24" s="64"/>
    </row>
    <row r="25" spans="1:21" ht="15" customHeight="1" x14ac:dyDescent="0.25">
      <c r="A25" s="167"/>
      <c r="B25" s="1097">
        <v>5</v>
      </c>
      <c r="C25" s="1099" t="s">
        <v>757</v>
      </c>
      <c r="D25" s="1101" t="s">
        <v>267</v>
      </c>
      <c r="E25" s="1070" t="s">
        <v>756</v>
      </c>
      <c r="F25" s="425" t="s">
        <v>593</v>
      </c>
      <c r="G25" s="1104" t="s">
        <v>252</v>
      </c>
      <c r="H25" s="1106">
        <v>278</v>
      </c>
      <c r="I25" s="1058">
        <v>346</v>
      </c>
      <c r="J25" s="1058">
        <f>ROUND(+I25*1.26,0)</f>
        <v>436</v>
      </c>
      <c r="K25" s="1058">
        <f>I25*1.8</f>
        <v>622.80000000000007</v>
      </c>
      <c r="L25" s="1058">
        <v>376</v>
      </c>
      <c r="M25" s="1090">
        <f t="shared" si="1"/>
        <v>322</v>
      </c>
      <c r="N25" s="63"/>
    </row>
    <row r="26" spans="1:21" ht="15" customHeight="1" thickBot="1" x14ac:dyDescent="0.3">
      <c r="A26" s="167"/>
      <c r="B26" s="1098"/>
      <c r="C26" s="1100"/>
      <c r="D26" s="1102"/>
      <c r="E26" s="1103"/>
      <c r="F26" s="488" t="s">
        <v>591</v>
      </c>
      <c r="G26" s="1105"/>
      <c r="H26" s="1107"/>
      <c r="I26" s="1059"/>
      <c r="J26" s="1059"/>
      <c r="K26" s="1059"/>
      <c r="L26" s="1059"/>
      <c r="M26" s="1091">
        <f t="shared" si="1"/>
        <v>0</v>
      </c>
      <c r="N26" s="63"/>
    </row>
    <row r="27" spans="1:21" x14ac:dyDescent="0.25">
      <c r="A27" s="20"/>
      <c r="B27" s="489"/>
      <c r="C27" s="490"/>
      <c r="D27" s="491"/>
      <c r="E27" s="492"/>
      <c r="F27" s="493"/>
      <c r="G27" s="492"/>
      <c r="H27" s="695"/>
      <c r="I27" s="695"/>
      <c r="J27" s="695"/>
      <c r="K27" s="695"/>
      <c r="L27" s="695"/>
      <c r="M27" s="695"/>
      <c r="N27" s="20"/>
    </row>
    <row r="28" spans="1:21" ht="15.75" x14ac:dyDescent="0.25">
      <c r="A28" s="20"/>
      <c r="B28" s="640" t="s">
        <v>853</v>
      </c>
      <c r="C28" s="430"/>
      <c r="D28" s="431"/>
      <c r="E28"/>
      <c r="F28" s="432"/>
      <c r="G28" s="641">
        <v>77</v>
      </c>
      <c r="H28" s="733" t="s">
        <v>854</v>
      </c>
      <c r="I28" s="326"/>
      <c r="J28" s="326"/>
      <c r="K28" s="326"/>
      <c r="L28" s="326"/>
      <c r="M28" s="326"/>
      <c r="N28" s="20"/>
    </row>
    <row r="29" spans="1:21" s="61" customFormat="1" ht="16.149999999999999" customHeight="1" x14ac:dyDescent="0.25">
      <c r="A29" s="60"/>
      <c r="B29" s="1096" t="s">
        <v>585</v>
      </c>
      <c r="C29" s="1096"/>
      <c r="D29" s="1096"/>
      <c r="E29" s="1096"/>
      <c r="F29" s="1096"/>
      <c r="G29" s="1096"/>
      <c r="H29" s="1096"/>
      <c r="I29" s="1096"/>
      <c r="J29" s="1096"/>
      <c r="K29" s="1096"/>
      <c r="L29" s="1096"/>
      <c r="M29" s="1096"/>
      <c r="N29" s="20"/>
      <c r="O29" s="25"/>
    </row>
    <row r="30" spans="1:21" s="61" customFormat="1" ht="16.149999999999999" customHeight="1" x14ac:dyDescent="0.25">
      <c r="A30" s="60"/>
      <c r="B30" s="992" t="s">
        <v>606</v>
      </c>
      <c r="C30" s="992"/>
      <c r="D30" s="992"/>
      <c r="E30" s="992"/>
      <c r="F30" s="992"/>
      <c r="G30" s="992"/>
      <c r="H30" s="992"/>
      <c r="I30" s="992"/>
      <c r="J30" s="992"/>
      <c r="K30" s="992"/>
      <c r="L30" s="992"/>
      <c r="M30" s="992"/>
      <c r="N30" s="521"/>
      <c r="O30" s="25"/>
    </row>
    <row r="31" spans="1:21" ht="14.45" customHeight="1" x14ac:dyDescent="0.25">
      <c r="A31" s="20"/>
      <c r="B31" s="1056" t="s">
        <v>781</v>
      </c>
      <c r="C31" s="1056"/>
      <c r="D31" s="1056"/>
      <c r="E31" s="1056"/>
      <c r="F31" s="1056"/>
      <c r="G31" s="1056"/>
      <c r="H31" s="1056"/>
      <c r="I31" s="1056"/>
      <c r="J31" s="1056"/>
      <c r="K31" s="1056"/>
      <c r="L31" s="1056"/>
      <c r="M31" s="1056"/>
      <c r="N31" s="20"/>
    </row>
    <row r="32" spans="1:21" ht="14.45" customHeight="1" x14ac:dyDescent="0.25">
      <c r="A32" s="20"/>
      <c r="B32" s="533" t="s">
        <v>793</v>
      </c>
      <c r="C32" s="1056" t="s">
        <v>794</v>
      </c>
      <c r="D32" s="1056"/>
      <c r="E32" s="1056"/>
      <c r="F32" s="533"/>
      <c r="G32" s="533"/>
      <c r="H32" s="734"/>
      <c r="I32" s="734"/>
      <c r="J32" s="734"/>
      <c r="K32" s="734"/>
      <c r="L32" s="734"/>
      <c r="M32" s="734"/>
      <c r="N32" s="20"/>
    </row>
    <row r="33" spans="1:17" ht="14.45" customHeight="1" x14ac:dyDescent="0.25">
      <c r="A33" s="20"/>
      <c r="B33" s="1056" t="s">
        <v>414</v>
      </c>
      <c r="C33" s="1056"/>
      <c r="D33" s="1056"/>
      <c r="E33" s="1056"/>
      <c r="F33" s="1056"/>
      <c r="G33" s="1056"/>
      <c r="H33" s="1056"/>
      <c r="I33" s="1056"/>
      <c r="J33" s="1056"/>
      <c r="K33" s="1056"/>
      <c r="L33" s="1056"/>
      <c r="M33" s="1056"/>
      <c r="N33" s="20"/>
      <c r="P33" s="61"/>
      <c r="Q33" s="61"/>
    </row>
    <row r="34" spans="1:17" ht="14.45" customHeight="1" x14ac:dyDescent="0.25">
      <c r="A34" s="20"/>
      <c r="B34" s="1056" t="s">
        <v>707</v>
      </c>
      <c r="C34" s="1056"/>
      <c r="D34" s="1056"/>
      <c r="E34" s="1056"/>
      <c r="F34" s="1056"/>
      <c r="G34" s="1056"/>
      <c r="H34" s="1056"/>
      <c r="I34" s="1056"/>
      <c r="J34" s="1056"/>
      <c r="K34" s="1056"/>
      <c r="L34" s="1056"/>
      <c r="M34" s="1056"/>
      <c r="N34" s="20"/>
    </row>
    <row r="35" spans="1:17" ht="14.45" customHeight="1" x14ac:dyDescent="0.25">
      <c r="A35" s="20"/>
      <c r="B35" s="1056" t="s">
        <v>758</v>
      </c>
      <c r="C35" s="1056"/>
      <c r="D35" s="1056"/>
      <c r="E35" s="1056"/>
      <c r="F35" s="1056"/>
      <c r="G35" s="1056"/>
      <c r="H35" s="1056"/>
      <c r="I35" s="1056"/>
      <c r="J35" s="1056"/>
      <c r="K35" s="1056"/>
      <c r="L35" s="1056"/>
      <c r="M35" s="1056"/>
      <c r="N35" s="20"/>
    </row>
    <row r="36" spans="1:17" ht="14.45" customHeight="1" x14ac:dyDescent="0.25">
      <c r="A36" s="20"/>
      <c r="B36" s="1056" t="s">
        <v>626</v>
      </c>
      <c r="C36" s="1056"/>
      <c r="D36" s="1056"/>
      <c r="E36" s="1056"/>
      <c r="F36" s="1056"/>
      <c r="G36" s="1056"/>
      <c r="H36" s="1056"/>
      <c r="I36" s="1056"/>
      <c r="J36" s="1056"/>
      <c r="K36" s="1056"/>
      <c r="L36" s="1056"/>
      <c r="M36" s="1056"/>
      <c r="N36" s="20"/>
    </row>
    <row r="37" spans="1:17" x14ac:dyDescent="0.25">
      <c r="A37"/>
      <c r="B37" t="s">
        <v>709</v>
      </c>
      <c r="C37" s="430"/>
      <c r="D37" s="431"/>
      <c r="E37"/>
      <c r="F37" s="432"/>
      <c r="G37"/>
      <c r="H37" s="735"/>
      <c r="I37" s="735"/>
      <c r="J37" s="735"/>
      <c r="K37" s="735"/>
      <c r="L37" s="735"/>
      <c r="M37" s="735"/>
      <c r="N37"/>
    </row>
    <row r="38" spans="1:17" x14ac:dyDescent="0.25">
      <c r="H38" s="439"/>
      <c r="I38" s="439"/>
      <c r="J38" s="439"/>
      <c r="K38" s="439"/>
      <c r="L38" s="439"/>
      <c r="M38" s="439"/>
    </row>
    <row r="39" spans="1:17" s="433" customFormat="1" x14ac:dyDescent="0.25">
      <c r="C39" s="434"/>
      <c r="D39" s="435"/>
      <c r="F39" s="436"/>
      <c r="H39" s="736"/>
      <c r="I39" s="439"/>
      <c r="J39" s="439"/>
      <c r="K39" s="439"/>
      <c r="L39" s="439"/>
      <c r="M39" s="439"/>
    </row>
    <row r="40" spans="1:17" s="88" customFormat="1" x14ac:dyDescent="0.25">
      <c r="C40" s="437"/>
      <c r="D40" s="438"/>
      <c r="F40" s="439"/>
      <c r="H40" s="439"/>
      <c r="I40" s="439"/>
      <c r="J40" s="439"/>
      <c r="K40" s="439"/>
      <c r="L40" s="439"/>
      <c r="M40" s="439"/>
    </row>
    <row r="41" spans="1:17" x14ac:dyDescent="0.25">
      <c r="H41" s="439"/>
      <c r="I41" s="439"/>
      <c r="J41" s="439"/>
      <c r="K41" s="439"/>
      <c r="L41" s="439"/>
      <c r="M41" s="439"/>
    </row>
    <row r="42" spans="1:17" x14ac:dyDescent="0.25">
      <c r="H42" s="439"/>
      <c r="I42" s="439"/>
      <c r="J42" s="439"/>
      <c r="K42" s="439"/>
      <c r="L42" s="439"/>
      <c r="M42" s="439"/>
    </row>
    <row r="43" spans="1:17" x14ac:dyDescent="0.25">
      <c r="H43" s="439"/>
      <c r="I43" s="439"/>
      <c r="J43" s="439"/>
      <c r="K43" s="439"/>
      <c r="L43" s="439"/>
      <c r="M43" s="439"/>
    </row>
    <row r="44" spans="1:17" x14ac:dyDescent="0.25">
      <c r="H44" s="439"/>
      <c r="I44" s="439"/>
      <c r="J44" s="439"/>
      <c r="K44" s="439"/>
      <c r="L44" s="439"/>
      <c r="M44" s="439"/>
    </row>
    <row r="45" spans="1:17" x14ac:dyDescent="0.25">
      <c r="H45" s="439"/>
      <c r="I45" s="439"/>
      <c r="J45" s="439"/>
      <c r="K45" s="439"/>
      <c r="L45" s="439"/>
      <c r="M45" s="439"/>
    </row>
    <row r="46" spans="1:17" x14ac:dyDescent="0.25">
      <c r="H46" s="439"/>
      <c r="I46" s="439"/>
      <c r="J46" s="439"/>
      <c r="K46" s="439"/>
      <c r="L46" s="439"/>
      <c r="M46" s="439"/>
    </row>
    <row r="47" spans="1:17" x14ac:dyDescent="0.25">
      <c r="H47" s="439"/>
      <c r="I47" s="439"/>
      <c r="J47" s="439"/>
      <c r="K47" s="439"/>
      <c r="L47" s="439"/>
      <c r="M47" s="439"/>
    </row>
    <row r="48" spans="1:17" x14ac:dyDescent="0.25">
      <c r="H48" s="439"/>
      <c r="I48" s="439"/>
      <c r="J48" s="439"/>
      <c r="K48" s="439"/>
      <c r="L48" s="439"/>
      <c r="M48" s="439"/>
    </row>
    <row r="49" spans="8:13" x14ac:dyDescent="0.25">
      <c r="H49" s="439"/>
      <c r="I49" s="439"/>
      <c r="J49" s="439"/>
      <c r="K49" s="439"/>
      <c r="L49" s="439"/>
      <c r="M49" s="439"/>
    </row>
    <row r="50" spans="8:13" x14ac:dyDescent="0.25">
      <c r="H50" s="439"/>
      <c r="I50" s="439"/>
      <c r="J50" s="439"/>
      <c r="K50" s="439"/>
      <c r="L50" s="439"/>
      <c r="M50" s="439"/>
    </row>
    <row r="51" spans="8:13" x14ac:dyDescent="0.25">
      <c r="H51" s="439"/>
      <c r="I51" s="439"/>
      <c r="J51" s="439"/>
      <c r="K51" s="439"/>
      <c r="L51" s="439"/>
      <c r="M51" s="439"/>
    </row>
  </sheetData>
  <sortState ref="J9:J13">
    <sortCondition ref="J9"/>
  </sortState>
  <mergeCells count="76">
    <mergeCell ref="B3:D3"/>
    <mergeCell ref="B29:M29"/>
    <mergeCell ref="B33:M33"/>
    <mergeCell ref="B34:M34"/>
    <mergeCell ref="F24:G24"/>
    <mergeCell ref="B25:B26"/>
    <mergeCell ref="C25:C26"/>
    <mergeCell ref="D25:D26"/>
    <mergeCell ref="E25:E26"/>
    <mergeCell ref="G25:G26"/>
    <mergeCell ref="H25:H26"/>
    <mergeCell ref="I22:I23"/>
    <mergeCell ref="C32:E32"/>
    <mergeCell ref="J25:J26"/>
    <mergeCell ref="H17:H18"/>
    <mergeCell ref="I17:I18"/>
    <mergeCell ref="M17:M18"/>
    <mergeCell ref="B35:M35"/>
    <mergeCell ref="G15:G16"/>
    <mergeCell ref="B17:B18"/>
    <mergeCell ref="C17:C18"/>
    <mergeCell ref="D17:D18"/>
    <mergeCell ref="E17:E18"/>
    <mergeCell ref="G17:G18"/>
    <mergeCell ref="L25:L26"/>
    <mergeCell ref="M25:M26"/>
    <mergeCell ref="B19:B20"/>
    <mergeCell ref="C19:C20"/>
    <mergeCell ref="D19:D20"/>
    <mergeCell ref="E19:E20"/>
    <mergeCell ref="F21:G21"/>
    <mergeCell ref="G22:G23"/>
    <mergeCell ref="H5:M5"/>
    <mergeCell ref="H6:M6"/>
    <mergeCell ref="H7:M7"/>
    <mergeCell ref="F14:G14"/>
    <mergeCell ref="H15:H16"/>
    <mergeCell ref="G5:G12"/>
    <mergeCell ref="L15:L16"/>
    <mergeCell ref="K15:K16"/>
    <mergeCell ref="I15:I16"/>
    <mergeCell ref="J15:J16"/>
    <mergeCell ref="M15:M16"/>
    <mergeCell ref="C5:C12"/>
    <mergeCell ref="D5:D12"/>
    <mergeCell ref="E5:E12"/>
    <mergeCell ref="F5:F12"/>
    <mergeCell ref="B15:B16"/>
    <mergeCell ref="C15:C16"/>
    <mergeCell ref="D15:D16"/>
    <mergeCell ref="E15:E16"/>
    <mergeCell ref="B5:B12"/>
    <mergeCell ref="I19:I20"/>
    <mergeCell ref="M19:M20"/>
    <mergeCell ref="M22:M23"/>
    <mergeCell ref="B22:B23"/>
    <mergeCell ref="C22:C23"/>
    <mergeCell ref="D22:D23"/>
    <mergeCell ref="E22:E23"/>
    <mergeCell ref="H22:H23"/>
    <mergeCell ref="B36:M36"/>
    <mergeCell ref="K17:K18"/>
    <mergeCell ref="K19:K20"/>
    <mergeCell ref="K22:K23"/>
    <mergeCell ref="K25:K26"/>
    <mergeCell ref="B30:M30"/>
    <mergeCell ref="B31:M31"/>
    <mergeCell ref="L17:L18"/>
    <mergeCell ref="J17:J18"/>
    <mergeCell ref="G19:G20"/>
    <mergeCell ref="H19:H20"/>
    <mergeCell ref="L22:L23"/>
    <mergeCell ref="L19:L20"/>
    <mergeCell ref="J19:J20"/>
    <mergeCell ref="J22:J23"/>
    <mergeCell ref="I25:I26"/>
  </mergeCells>
  <hyperlinks>
    <hyperlink ref="L2" location="СОДЕРЖАНИЕ!A1" display="Назад в СОДЕРЖАНИЕ "/>
  </hyperlinks>
  <pageMargins left="0.23622047244094491" right="0.23622047244094491" top="0.35433070866141736" bottom="0.74803149606299213" header="0.11811023622047245" footer="0.11811023622047245"/>
  <pageSetup paperSize="9" scale="11" orientation="landscape" r:id="rId1"/>
  <headerFooter>
    <oddFooter>Страница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Z120"/>
  <sheetViews>
    <sheetView showGridLines="0" zoomScale="85" zoomScaleNormal="85" zoomScaleSheetLayoutView="70" workbookViewId="0">
      <selection activeCell="K41" sqref="K41"/>
    </sheetView>
  </sheetViews>
  <sheetFormatPr defaultColWidth="8.7109375" defaultRowHeight="15" x14ac:dyDescent="0.25"/>
  <cols>
    <col min="1" max="1" width="2.42578125" style="73" customWidth="1"/>
    <col min="2" max="2" width="6.5703125" style="74" customWidth="1"/>
    <col min="3" max="3" width="31.7109375" style="73" customWidth="1"/>
    <col min="4" max="4" width="9.5703125" style="73" customWidth="1"/>
    <col min="5" max="5" width="11.7109375" style="73" customWidth="1"/>
    <col min="6" max="6" width="10.42578125" style="74" bestFit="1" customWidth="1"/>
    <col min="7" max="7" width="9.7109375" style="74" customWidth="1"/>
    <col min="8" max="8" width="27.7109375" style="753" customWidth="1"/>
    <col min="9" max="15" width="27.7109375" style="754" customWidth="1"/>
    <col min="16" max="16" width="2.7109375" style="73" customWidth="1"/>
    <col min="17" max="20" width="8.7109375" style="73"/>
    <col min="21" max="21" width="6.7109375" style="73" bestFit="1" customWidth="1"/>
    <col min="22" max="16384" width="8.7109375" style="73"/>
  </cols>
  <sheetData>
    <row r="1" spans="1:26" x14ac:dyDescent="0.25">
      <c r="A1" s="20"/>
      <c r="B1" s="38"/>
      <c r="C1" s="39"/>
      <c r="D1" s="40"/>
      <c r="E1" s="20"/>
      <c r="F1" s="41"/>
      <c r="G1" s="41"/>
      <c r="H1" s="737"/>
      <c r="I1" s="644"/>
      <c r="J1" s="644"/>
      <c r="K1" s="644"/>
      <c r="L1" s="644"/>
      <c r="M1" s="644"/>
      <c r="N1" s="644"/>
      <c r="O1" s="644"/>
      <c r="P1" s="20"/>
    </row>
    <row r="2" spans="1:26" x14ac:dyDescent="0.25">
      <c r="A2" s="20"/>
      <c r="B2" s="455" t="s">
        <v>860</v>
      </c>
      <c r="C2" s="39"/>
      <c r="D2" s="40"/>
      <c r="E2" s="20"/>
      <c r="F2" s="41"/>
      <c r="G2" s="41"/>
      <c r="H2" s="737"/>
      <c r="I2" s="644"/>
      <c r="J2" s="644"/>
      <c r="K2" s="644"/>
      <c r="L2" s="644"/>
      <c r="M2" s="644"/>
      <c r="N2" s="644"/>
      <c r="O2" s="644"/>
      <c r="P2" s="20"/>
    </row>
    <row r="3" spans="1:26" x14ac:dyDescent="0.25">
      <c r="A3" s="20"/>
      <c r="B3" s="1152" t="s">
        <v>747</v>
      </c>
      <c r="C3" s="1152"/>
      <c r="D3" s="1152"/>
      <c r="E3" s="20"/>
      <c r="F3" s="41"/>
      <c r="G3" s="41"/>
      <c r="H3" s="737"/>
      <c r="I3" s="644"/>
      <c r="J3" s="644"/>
      <c r="K3" s="644"/>
      <c r="L3" s="644"/>
      <c r="M3" s="644"/>
      <c r="N3" s="644"/>
      <c r="O3" s="647" t="s">
        <v>333</v>
      </c>
      <c r="P3" s="20"/>
    </row>
    <row r="4" spans="1:26" ht="15.75" thickBot="1" x14ac:dyDescent="0.3">
      <c r="A4" s="20"/>
      <c r="B4" s="38"/>
      <c r="C4" s="39"/>
      <c r="D4" s="40"/>
      <c r="E4" s="20"/>
      <c r="F4" s="41"/>
      <c r="G4" s="41"/>
      <c r="H4" s="737"/>
      <c r="I4" s="644"/>
      <c r="J4" s="644"/>
      <c r="K4" s="644"/>
      <c r="L4" s="644"/>
      <c r="M4" s="644"/>
      <c r="N4" s="644"/>
      <c r="O4" s="644"/>
      <c r="P4" s="20"/>
    </row>
    <row r="5" spans="1:26" ht="30" customHeight="1" x14ac:dyDescent="0.25">
      <c r="A5" s="20"/>
      <c r="B5" s="1131" t="s">
        <v>0</v>
      </c>
      <c r="C5" s="1133" t="s">
        <v>1</v>
      </c>
      <c r="D5" s="1135" t="s">
        <v>2</v>
      </c>
      <c r="E5" s="1133" t="s">
        <v>80</v>
      </c>
      <c r="F5" s="1131" t="s">
        <v>26</v>
      </c>
      <c r="G5" s="1133" t="s">
        <v>504</v>
      </c>
      <c r="H5" s="1119" t="s">
        <v>859</v>
      </c>
      <c r="I5" s="1119"/>
      <c r="J5" s="1119"/>
      <c r="K5" s="1119"/>
      <c r="L5" s="1119"/>
      <c r="M5" s="1119"/>
      <c r="N5" s="1119"/>
      <c r="O5" s="1120"/>
      <c r="P5" s="34"/>
    </row>
    <row r="6" spans="1:26" ht="15.75" customHeight="1" x14ac:dyDescent="0.25">
      <c r="A6" s="20"/>
      <c r="B6" s="1132"/>
      <c r="C6" s="1134"/>
      <c r="D6" s="1136"/>
      <c r="E6" s="1134"/>
      <c r="F6" s="1132"/>
      <c r="G6" s="1134"/>
      <c r="H6" s="1121" t="s">
        <v>553</v>
      </c>
      <c r="I6" s="1121"/>
      <c r="J6" s="1121"/>
      <c r="K6" s="1121"/>
      <c r="L6" s="1121"/>
      <c r="M6" s="1121"/>
      <c r="N6" s="1121"/>
      <c r="O6" s="1122"/>
      <c r="P6" s="34"/>
    </row>
    <row r="7" spans="1:26" ht="15.75" customHeight="1" x14ac:dyDescent="0.25">
      <c r="A7" s="20"/>
      <c r="B7" s="1132"/>
      <c r="C7" s="1134"/>
      <c r="D7" s="1136"/>
      <c r="E7" s="1134"/>
      <c r="F7" s="1132"/>
      <c r="G7" s="1134"/>
      <c r="H7" s="1123" t="s">
        <v>551</v>
      </c>
      <c r="I7" s="1123"/>
      <c r="J7" s="1123"/>
      <c r="K7" s="1123"/>
      <c r="L7" s="1123"/>
      <c r="M7" s="1123"/>
      <c r="N7" s="1123"/>
      <c r="O7" s="1124"/>
      <c r="P7" s="34"/>
    </row>
    <row r="8" spans="1:26" ht="33.75" customHeight="1" x14ac:dyDescent="0.25">
      <c r="A8" s="20"/>
      <c r="B8" s="1132"/>
      <c r="C8" s="1134"/>
      <c r="D8" s="1136"/>
      <c r="E8" s="1134"/>
      <c r="F8" s="1132"/>
      <c r="G8" s="1134"/>
      <c r="H8" s="738" t="s">
        <v>505</v>
      </c>
      <c r="I8" s="699" t="s">
        <v>779</v>
      </c>
      <c r="J8" s="739" t="s">
        <v>539</v>
      </c>
      <c r="K8" s="740" t="s">
        <v>783</v>
      </c>
      <c r="L8" s="699" t="s">
        <v>796</v>
      </c>
      <c r="M8" s="739" t="s">
        <v>525</v>
      </c>
      <c r="N8" s="739" t="s">
        <v>768</v>
      </c>
      <c r="O8" s="741" t="s">
        <v>380</v>
      </c>
      <c r="P8" s="35"/>
    </row>
    <row r="9" spans="1:26" ht="15" customHeight="1" x14ac:dyDescent="0.25">
      <c r="A9" s="20"/>
      <c r="B9" s="1132"/>
      <c r="C9" s="1134"/>
      <c r="D9" s="1136"/>
      <c r="E9" s="1134"/>
      <c r="F9" s="1132"/>
      <c r="G9" s="1134"/>
      <c r="H9" s="703" t="s">
        <v>441</v>
      </c>
      <c r="I9" s="704" t="s">
        <v>441</v>
      </c>
      <c r="J9" s="742" t="s">
        <v>442</v>
      </c>
      <c r="K9" s="742" t="s">
        <v>441</v>
      </c>
      <c r="L9" s="704"/>
      <c r="M9" s="742" t="s">
        <v>799</v>
      </c>
      <c r="N9" s="742"/>
      <c r="O9" s="743"/>
      <c r="P9" s="35"/>
    </row>
    <row r="10" spans="1:26" ht="15" customHeight="1" x14ac:dyDescent="0.25">
      <c r="A10" s="20"/>
      <c r="B10" s="1132"/>
      <c r="C10" s="1134"/>
      <c r="D10" s="1136"/>
      <c r="E10" s="1134"/>
      <c r="F10" s="1132"/>
      <c r="G10" s="1134"/>
      <c r="H10" s="703" t="s">
        <v>407</v>
      </c>
      <c r="I10" s="704" t="s">
        <v>407</v>
      </c>
      <c r="J10" s="742" t="s">
        <v>441</v>
      </c>
      <c r="K10" s="742" t="s">
        <v>407</v>
      </c>
      <c r="L10" s="704"/>
      <c r="M10" s="742" t="s">
        <v>408</v>
      </c>
      <c r="N10" s="742"/>
      <c r="O10" s="743"/>
      <c r="P10" s="35"/>
    </row>
    <row r="11" spans="1:26" ht="15" customHeight="1" x14ac:dyDescent="0.25">
      <c r="A11" s="20"/>
      <c r="B11" s="1132"/>
      <c r="C11" s="1134"/>
      <c r="D11" s="1136"/>
      <c r="E11" s="1134"/>
      <c r="F11" s="1132"/>
      <c r="G11" s="1134"/>
      <c r="H11" s="703" t="s">
        <v>443</v>
      </c>
      <c r="I11" s="704" t="s">
        <v>405</v>
      </c>
      <c r="J11" s="742" t="s">
        <v>407</v>
      </c>
      <c r="K11" s="742" t="s">
        <v>443</v>
      </c>
      <c r="L11" s="704"/>
      <c r="M11" s="744" t="s">
        <v>409</v>
      </c>
      <c r="N11" s="744"/>
      <c r="O11" s="743"/>
      <c r="P11" s="35"/>
    </row>
    <row r="12" spans="1:26" ht="15" customHeight="1" x14ac:dyDescent="0.25">
      <c r="A12" s="20"/>
      <c r="B12" s="1132"/>
      <c r="C12" s="1134"/>
      <c r="D12" s="1136"/>
      <c r="E12" s="1134"/>
      <c r="F12" s="1132"/>
      <c r="G12" s="1134"/>
      <c r="H12" s="703" t="s">
        <v>406</v>
      </c>
      <c r="I12" s="704"/>
      <c r="J12" s="742" t="s">
        <v>443</v>
      </c>
      <c r="K12" s="742" t="s">
        <v>405</v>
      </c>
      <c r="L12" s="704"/>
      <c r="M12" s="744" t="s">
        <v>410</v>
      </c>
      <c r="N12" s="744"/>
      <c r="O12" s="743"/>
      <c r="P12" s="35"/>
    </row>
    <row r="13" spans="1:26" ht="15" customHeight="1" thickBot="1" x14ac:dyDescent="0.3">
      <c r="A13" s="20"/>
      <c r="B13" s="1132"/>
      <c r="C13" s="1134"/>
      <c r="D13" s="1136"/>
      <c r="E13" s="1134"/>
      <c r="F13" s="1132"/>
      <c r="G13" s="1137"/>
      <c r="H13" s="703" t="s">
        <v>405</v>
      </c>
      <c r="I13" s="708"/>
      <c r="J13" s="745" t="s">
        <v>405</v>
      </c>
      <c r="K13" s="745"/>
      <c r="L13" s="724"/>
      <c r="M13" s="746"/>
      <c r="N13" s="746"/>
      <c r="O13" s="747"/>
      <c r="P13" s="35"/>
    </row>
    <row r="14" spans="1:26" s="75" customFormat="1" ht="15.75" thickBot="1" x14ac:dyDescent="0.3">
      <c r="A14" s="42"/>
      <c r="B14" s="1125" t="s">
        <v>235</v>
      </c>
      <c r="C14" s="1126"/>
      <c r="D14" s="1126"/>
      <c r="E14" s="1126"/>
      <c r="F14" s="1126"/>
      <c r="G14" s="1126"/>
      <c r="H14" s="1126"/>
      <c r="I14" s="1126"/>
      <c r="J14" s="1126"/>
      <c r="K14" s="1126"/>
      <c r="L14" s="1126"/>
      <c r="M14" s="1126"/>
      <c r="N14" s="1126"/>
      <c r="O14" s="1127"/>
      <c r="P14" s="43"/>
      <c r="R14" s="89"/>
      <c r="S14" s="89"/>
      <c r="T14" s="89"/>
      <c r="U14" s="89"/>
      <c r="V14" s="89"/>
      <c r="W14" s="89"/>
      <c r="X14" s="89"/>
      <c r="Y14" s="89"/>
      <c r="Z14" s="89"/>
    </row>
    <row r="15" spans="1:26" x14ac:dyDescent="0.25">
      <c r="A15" s="20"/>
      <c r="B15" s="506">
        <v>1</v>
      </c>
      <c r="C15" s="507" t="s">
        <v>774</v>
      </c>
      <c r="D15" s="503" t="s">
        <v>76</v>
      </c>
      <c r="E15" s="504" t="s">
        <v>398</v>
      </c>
      <c r="F15" s="505" t="s">
        <v>83</v>
      </c>
      <c r="G15" s="508">
        <v>6.7000000000000004E-2</v>
      </c>
      <c r="H15" s="268">
        <v>520</v>
      </c>
      <c r="I15" s="269">
        <v>686</v>
      </c>
      <c r="J15" s="269">
        <v>762</v>
      </c>
      <c r="K15" s="269">
        <f t="shared" ref="K15:K20" si="0">ROUND(+J15*1.26,0)</f>
        <v>960</v>
      </c>
      <c r="L15" s="269">
        <f>+J15*1.8</f>
        <v>1371.6000000000001</v>
      </c>
      <c r="M15" s="269">
        <v>844</v>
      </c>
      <c r="N15" s="269">
        <f>ROUND(J15*0.93,0)</f>
        <v>709</v>
      </c>
      <c r="O15" s="347">
        <v>6675</v>
      </c>
      <c r="P15" s="251"/>
      <c r="Q15" s="76"/>
      <c r="R15" s="76"/>
      <c r="S15" s="76"/>
      <c r="T15" s="76"/>
      <c r="U15" s="76"/>
      <c r="V15" s="76"/>
      <c r="W15" s="76"/>
      <c r="X15" s="76"/>
      <c r="Y15" s="76"/>
      <c r="Z15" s="76"/>
    </row>
    <row r="16" spans="1:26" x14ac:dyDescent="0.25">
      <c r="A16" s="20"/>
      <c r="B16" s="110">
        <v>2</v>
      </c>
      <c r="C16" s="502" t="s">
        <v>773</v>
      </c>
      <c r="D16" s="116" t="s">
        <v>76</v>
      </c>
      <c r="E16" s="159" t="s">
        <v>398</v>
      </c>
      <c r="F16" s="118" t="s">
        <v>83</v>
      </c>
      <c r="G16" s="119">
        <v>7.4999999999999997E-2</v>
      </c>
      <c r="H16" s="499">
        <f>+H15</f>
        <v>520</v>
      </c>
      <c r="I16" s="500">
        <v>686</v>
      </c>
      <c r="J16" s="500">
        <f t="shared" ref="J16:O16" si="1">+J15</f>
        <v>762</v>
      </c>
      <c r="K16" s="500">
        <f t="shared" si="0"/>
        <v>960</v>
      </c>
      <c r="L16" s="500">
        <f>+J16*1.8</f>
        <v>1371.6000000000001</v>
      </c>
      <c r="M16" s="500">
        <f t="shared" si="1"/>
        <v>844</v>
      </c>
      <c r="N16" s="500">
        <f t="shared" si="1"/>
        <v>709</v>
      </c>
      <c r="O16" s="501">
        <f t="shared" si="1"/>
        <v>6675</v>
      </c>
      <c r="P16" s="498"/>
      <c r="Q16" s="76"/>
      <c r="R16" s="76"/>
      <c r="S16" s="76"/>
      <c r="T16" s="76"/>
      <c r="U16" s="76"/>
      <c r="V16" s="76"/>
      <c r="W16" s="76"/>
      <c r="X16" s="76"/>
      <c r="Y16" s="76"/>
      <c r="Z16" s="76"/>
    </row>
    <row r="17" spans="1:26" x14ac:dyDescent="0.25">
      <c r="A17" s="20"/>
      <c r="B17" s="1110">
        <v>3</v>
      </c>
      <c r="C17" s="1129" t="s">
        <v>456</v>
      </c>
      <c r="D17" s="116" t="s">
        <v>76</v>
      </c>
      <c r="E17" s="117" t="s">
        <v>398</v>
      </c>
      <c r="F17" s="118" t="s">
        <v>77</v>
      </c>
      <c r="G17" s="119">
        <v>7.0000000000000007E-2</v>
      </c>
      <c r="H17" s="348">
        <v>507</v>
      </c>
      <c r="I17" s="349">
        <v>642</v>
      </c>
      <c r="J17" s="349">
        <v>712</v>
      </c>
      <c r="K17" s="349">
        <f t="shared" si="0"/>
        <v>897</v>
      </c>
      <c r="L17" s="350">
        <f>+J17*1.8</f>
        <v>1281.6000000000001</v>
      </c>
      <c r="M17" s="350">
        <v>790</v>
      </c>
      <c r="N17" s="350">
        <f>ROUND(J17*0.93,0)</f>
        <v>662</v>
      </c>
      <c r="O17" s="351">
        <v>6238</v>
      </c>
      <c r="P17" s="1109"/>
      <c r="Q17" s="76"/>
      <c r="R17" s="76"/>
      <c r="S17" s="76"/>
      <c r="T17" s="76"/>
      <c r="U17" s="76"/>
      <c r="V17" s="76"/>
      <c r="W17" s="76"/>
      <c r="X17" s="76"/>
      <c r="Y17" s="76"/>
      <c r="Z17" s="76"/>
    </row>
    <row r="18" spans="1:26" ht="25.15" customHeight="1" x14ac:dyDescent="0.25">
      <c r="A18" s="20"/>
      <c r="B18" s="1128"/>
      <c r="C18" s="1130"/>
      <c r="D18" s="120" t="s">
        <v>130</v>
      </c>
      <c r="E18" s="121" t="s">
        <v>710</v>
      </c>
      <c r="F18" s="122" t="s">
        <v>78</v>
      </c>
      <c r="G18" s="123">
        <v>7.0000000000000007E-2</v>
      </c>
      <c r="H18" s="348">
        <f>ROUND(H17/2*1.1,0)</f>
        <v>279</v>
      </c>
      <c r="I18" s="349">
        <f t="shared" ref="I18:M18" si="2">ROUND(I17/2*1.1,0)</f>
        <v>353</v>
      </c>
      <c r="J18" s="349">
        <f>ROUND(J17/2*1.1,0)</f>
        <v>392</v>
      </c>
      <c r="K18" s="352">
        <f t="shared" si="0"/>
        <v>494</v>
      </c>
      <c r="L18" s="350">
        <f>ROUND(L17/2*1.1,0)</f>
        <v>705</v>
      </c>
      <c r="M18" s="350">
        <f t="shared" si="2"/>
        <v>435</v>
      </c>
      <c r="N18" s="350">
        <f>ROUND(J18*0.93,0)</f>
        <v>365</v>
      </c>
      <c r="O18" s="353" t="s">
        <v>4</v>
      </c>
      <c r="P18" s="1109"/>
      <c r="Q18" s="76"/>
      <c r="R18" s="76"/>
      <c r="S18" s="76"/>
      <c r="T18" s="76"/>
      <c r="U18" s="76"/>
      <c r="V18" s="76"/>
      <c r="W18" s="76"/>
      <c r="X18" s="76"/>
      <c r="Y18" s="76"/>
      <c r="Z18" s="76"/>
    </row>
    <row r="19" spans="1:26" x14ac:dyDescent="0.25">
      <c r="A19" s="20"/>
      <c r="B19" s="1110">
        <v>4</v>
      </c>
      <c r="C19" s="1112" t="s">
        <v>457</v>
      </c>
      <c r="D19" s="116" t="s">
        <v>76</v>
      </c>
      <c r="E19" s="117" t="s">
        <v>398</v>
      </c>
      <c r="F19" s="118" t="s">
        <v>77</v>
      </c>
      <c r="G19" s="119">
        <v>0.115</v>
      </c>
      <c r="H19" s="348">
        <v>805</v>
      </c>
      <c r="I19" s="349">
        <v>1059</v>
      </c>
      <c r="J19" s="349">
        <v>1176</v>
      </c>
      <c r="K19" s="350">
        <f t="shared" si="0"/>
        <v>1482</v>
      </c>
      <c r="L19" s="350">
        <f>+J19*1.8</f>
        <v>2116.8000000000002</v>
      </c>
      <c r="M19" s="350">
        <v>1303</v>
      </c>
      <c r="N19" s="350">
        <f>ROUND(J19*0.93,0)</f>
        <v>1094</v>
      </c>
      <c r="O19" s="351">
        <v>10293</v>
      </c>
      <c r="P19" s="1109"/>
      <c r="Q19" s="76"/>
      <c r="R19" s="76"/>
      <c r="S19" s="76"/>
      <c r="T19" s="76"/>
      <c r="U19" s="76"/>
      <c r="V19" s="76"/>
      <c r="W19" s="76"/>
      <c r="X19" s="76"/>
      <c r="Y19" s="76"/>
      <c r="Z19" s="76"/>
    </row>
    <row r="20" spans="1:26" ht="21" customHeight="1" thickBot="1" x14ac:dyDescent="0.3">
      <c r="A20" s="20"/>
      <c r="B20" s="1111"/>
      <c r="C20" s="1113"/>
      <c r="D20" s="161" t="s">
        <v>130</v>
      </c>
      <c r="E20" s="472" t="s">
        <v>711</v>
      </c>
      <c r="F20" s="292"/>
      <c r="G20" s="293">
        <v>0.115</v>
      </c>
      <c r="H20" s="270">
        <f t="shared" ref="H20:M20" si="3">ROUND(H19/2*1.1,0)</f>
        <v>443</v>
      </c>
      <c r="I20" s="271">
        <f t="shared" si="3"/>
        <v>582</v>
      </c>
      <c r="J20" s="271">
        <f t="shared" si="3"/>
        <v>647</v>
      </c>
      <c r="K20" s="272">
        <f t="shared" si="0"/>
        <v>815</v>
      </c>
      <c r="L20" s="273">
        <f t="shared" si="3"/>
        <v>1164</v>
      </c>
      <c r="M20" s="273">
        <f t="shared" si="3"/>
        <v>717</v>
      </c>
      <c r="N20" s="273">
        <f>ROUND(J20*0.93,0)</f>
        <v>602</v>
      </c>
      <c r="O20" s="294" t="s">
        <v>4</v>
      </c>
      <c r="P20" s="1109"/>
      <c r="Q20" s="76"/>
      <c r="R20" s="76"/>
      <c r="S20" s="76"/>
      <c r="T20" s="76"/>
      <c r="U20" s="76"/>
      <c r="V20" s="76"/>
      <c r="W20" s="76"/>
      <c r="X20" s="76"/>
      <c r="Y20" s="76"/>
      <c r="Z20" s="76"/>
    </row>
    <row r="21" spans="1:26" s="75" customFormat="1" ht="15.75" thickBot="1" x14ac:dyDescent="0.3">
      <c r="A21" s="42"/>
      <c r="B21" s="1114" t="s">
        <v>236</v>
      </c>
      <c r="C21" s="1115"/>
      <c r="D21" s="1115"/>
      <c r="E21" s="1115"/>
      <c r="F21" s="1115"/>
      <c r="G21" s="1115"/>
      <c r="H21" s="1115"/>
      <c r="I21" s="1115"/>
      <c r="J21" s="1115"/>
      <c r="K21" s="1115"/>
      <c r="L21" s="1115"/>
      <c r="M21" s="1115"/>
      <c r="N21" s="1115"/>
      <c r="O21" s="1116"/>
      <c r="P21" s="43"/>
      <c r="Q21" s="73"/>
      <c r="R21" s="76"/>
      <c r="S21" s="76"/>
      <c r="U21" s="76"/>
      <c r="V21" s="76"/>
      <c r="W21" s="76"/>
      <c r="X21" s="76"/>
      <c r="Y21" s="76"/>
      <c r="Z21" s="76"/>
    </row>
    <row r="22" spans="1:26" x14ac:dyDescent="0.25">
      <c r="A22" s="20"/>
      <c r="B22" s="110">
        <v>5</v>
      </c>
      <c r="C22" s="111" t="s">
        <v>239</v>
      </c>
      <c r="D22" s="126" t="s">
        <v>76</v>
      </c>
      <c r="E22" s="1117" t="s">
        <v>398</v>
      </c>
      <c r="F22" s="118" t="s">
        <v>79</v>
      </c>
      <c r="G22" s="127">
        <v>0.10299999999999999</v>
      </c>
      <c r="H22" s="348">
        <v>1187</v>
      </c>
      <c r="I22" s="349">
        <v>1730</v>
      </c>
      <c r="J22" s="349">
        <v>1875</v>
      </c>
      <c r="K22" s="350">
        <f t="shared" ref="K22:K30" si="4">ROUND(+J22*1.26,0)</f>
        <v>2363</v>
      </c>
      <c r="L22" s="352" t="s">
        <v>4</v>
      </c>
      <c r="M22" s="350">
        <v>1755</v>
      </c>
      <c r="N22" s="350">
        <f t="shared" ref="N22:N30" si="5">ROUND(J22*0.93,0)</f>
        <v>1744</v>
      </c>
      <c r="O22" s="351">
        <v>15182</v>
      </c>
      <c r="P22" s="34"/>
      <c r="Q22" s="76"/>
      <c r="R22" s="76"/>
      <c r="S22" s="76"/>
      <c r="T22" s="76"/>
      <c r="U22" s="76"/>
      <c r="V22" s="76"/>
      <c r="W22" s="76"/>
      <c r="X22" s="76"/>
      <c r="Y22" s="76"/>
      <c r="Z22" s="76"/>
    </row>
    <row r="23" spans="1:26" x14ac:dyDescent="0.25">
      <c r="A23" s="20"/>
      <c r="B23" s="110">
        <v>6</v>
      </c>
      <c r="C23" s="112" t="s">
        <v>458</v>
      </c>
      <c r="D23" s="126" t="s">
        <v>76</v>
      </c>
      <c r="E23" s="1117"/>
      <c r="F23" s="295" t="s">
        <v>77</v>
      </c>
      <c r="G23" s="128">
        <v>0.23</v>
      </c>
      <c r="H23" s="348">
        <v>1578</v>
      </c>
      <c r="I23" s="349">
        <v>2043</v>
      </c>
      <c r="J23" s="349">
        <v>2495</v>
      </c>
      <c r="K23" s="349">
        <f t="shared" si="4"/>
        <v>3144</v>
      </c>
      <c r="L23" s="349" t="s">
        <v>4</v>
      </c>
      <c r="M23" s="349">
        <v>2336</v>
      </c>
      <c r="N23" s="349">
        <f t="shared" si="5"/>
        <v>2320</v>
      </c>
      <c r="O23" s="354">
        <v>20217</v>
      </c>
      <c r="P23" s="251"/>
      <c r="Q23" s="76"/>
      <c r="R23" s="76"/>
      <c r="S23" s="76"/>
      <c r="T23" s="76"/>
      <c r="U23" s="76"/>
      <c r="V23" s="76"/>
      <c r="W23" s="76"/>
      <c r="X23" s="76"/>
      <c r="Y23" s="76"/>
      <c r="Z23" s="76"/>
    </row>
    <row r="24" spans="1:26" ht="43.5" customHeight="1" x14ac:dyDescent="0.25">
      <c r="A24" s="20"/>
      <c r="B24" s="110">
        <v>7</v>
      </c>
      <c r="C24" s="113" t="s">
        <v>459</v>
      </c>
      <c r="D24" s="129" t="s">
        <v>76</v>
      </c>
      <c r="E24" s="1117"/>
      <c r="F24" s="118" t="s">
        <v>77</v>
      </c>
      <c r="G24" s="127">
        <v>0.28000000000000003</v>
      </c>
      <c r="H24" s="348">
        <v>2174</v>
      </c>
      <c r="I24" s="349">
        <v>2747</v>
      </c>
      <c r="J24" s="349">
        <v>3440</v>
      </c>
      <c r="K24" s="349">
        <f t="shared" si="4"/>
        <v>4334</v>
      </c>
      <c r="L24" s="349" t="s">
        <v>4</v>
      </c>
      <c r="M24" s="349">
        <v>3220</v>
      </c>
      <c r="N24" s="349">
        <f t="shared" si="5"/>
        <v>3199</v>
      </c>
      <c r="O24" s="354">
        <v>27863</v>
      </c>
      <c r="P24" s="251"/>
      <c r="Q24" s="76"/>
      <c r="R24" s="76"/>
      <c r="S24" s="76"/>
      <c r="T24" s="76"/>
      <c r="U24" s="76"/>
      <c r="V24" s="76"/>
      <c r="W24" s="76"/>
      <c r="X24" s="76"/>
      <c r="Y24" s="76"/>
      <c r="Z24" s="76"/>
    </row>
    <row r="25" spans="1:26" x14ac:dyDescent="0.25">
      <c r="A25" s="20"/>
      <c r="B25" s="110">
        <v>8</v>
      </c>
      <c r="C25" s="112" t="s">
        <v>460</v>
      </c>
      <c r="D25" s="126" t="s">
        <v>76</v>
      </c>
      <c r="E25" s="1117"/>
      <c r="F25" s="295" t="s">
        <v>82</v>
      </c>
      <c r="G25" s="128">
        <v>0.33</v>
      </c>
      <c r="H25" s="348">
        <v>2174</v>
      </c>
      <c r="I25" s="349">
        <v>2751</v>
      </c>
      <c r="J25" s="349">
        <v>3440</v>
      </c>
      <c r="K25" s="349">
        <f t="shared" si="4"/>
        <v>4334</v>
      </c>
      <c r="L25" s="349" t="s">
        <v>4</v>
      </c>
      <c r="M25" s="349">
        <v>3220</v>
      </c>
      <c r="N25" s="349">
        <f t="shared" si="5"/>
        <v>3199</v>
      </c>
      <c r="O25" s="354">
        <v>27863</v>
      </c>
      <c r="P25" s="251"/>
      <c r="Q25" s="76"/>
      <c r="R25" s="76"/>
      <c r="S25" s="76"/>
      <c r="T25" s="76"/>
      <c r="U25" s="76"/>
      <c r="V25" s="76"/>
      <c r="W25" s="76"/>
      <c r="X25" s="76"/>
      <c r="Y25" s="76"/>
      <c r="Z25" s="76"/>
    </row>
    <row r="26" spans="1:26" x14ac:dyDescent="0.25">
      <c r="A26" s="20"/>
      <c r="B26" s="110">
        <v>9</v>
      </c>
      <c r="C26" s="113" t="s">
        <v>461</v>
      </c>
      <c r="D26" s="129" t="s">
        <v>76</v>
      </c>
      <c r="E26" s="1117"/>
      <c r="F26" s="118" t="s">
        <v>82</v>
      </c>
      <c r="G26" s="127">
        <v>0.38</v>
      </c>
      <c r="H26" s="348">
        <v>3227</v>
      </c>
      <c r="I26" s="349">
        <v>4713</v>
      </c>
      <c r="J26" s="349">
        <v>5106</v>
      </c>
      <c r="K26" s="349">
        <f t="shared" si="4"/>
        <v>6434</v>
      </c>
      <c r="L26" s="349" t="s">
        <v>4</v>
      </c>
      <c r="M26" s="349">
        <v>4780</v>
      </c>
      <c r="N26" s="349">
        <f t="shared" si="5"/>
        <v>4749</v>
      </c>
      <c r="O26" s="354">
        <v>41382</v>
      </c>
      <c r="P26" s="251"/>
      <c r="Q26" s="76"/>
      <c r="R26" s="76"/>
      <c r="S26" s="76"/>
      <c r="T26" s="76"/>
      <c r="U26" s="76"/>
      <c r="V26" s="76"/>
      <c r="W26" s="76"/>
      <c r="X26" s="76"/>
      <c r="Y26" s="76"/>
      <c r="Z26" s="76"/>
    </row>
    <row r="27" spans="1:26" s="76" customFormat="1" x14ac:dyDescent="0.25">
      <c r="A27" s="44"/>
      <c r="B27" s="110">
        <v>10</v>
      </c>
      <c r="C27" s="111" t="s">
        <v>462</v>
      </c>
      <c r="D27" s="126" t="s">
        <v>76</v>
      </c>
      <c r="E27" s="1117"/>
      <c r="F27" s="295" t="s">
        <v>77</v>
      </c>
      <c r="G27" s="128">
        <v>0.17799999999999999</v>
      </c>
      <c r="H27" s="348">
        <v>1384</v>
      </c>
      <c r="I27" s="349">
        <v>2019</v>
      </c>
      <c r="J27" s="349">
        <v>2187</v>
      </c>
      <c r="K27" s="349">
        <f t="shared" si="4"/>
        <v>2756</v>
      </c>
      <c r="L27" s="349" t="s">
        <v>4</v>
      </c>
      <c r="M27" s="349">
        <v>2047</v>
      </c>
      <c r="N27" s="349">
        <f t="shared" si="5"/>
        <v>2034</v>
      </c>
      <c r="O27" s="354">
        <v>17715</v>
      </c>
      <c r="P27" s="251"/>
    </row>
    <row r="28" spans="1:26" s="76" customFormat="1" x14ac:dyDescent="0.25">
      <c r="A28" s="44"/>
      <c r="B28" s="110">
        <v>11</v>
      </c>
      <c r="C28" s="114" t="s">
        <v>463</v>
      </c>
      <c r="D28" s="129" t="s">
        <v>76</v>
      </c>
      <c r="E28" s="1117"/>
      <c r="F28" s="118" t="s">
        <v>77</v>
      </c>
      <c r="G28" s="127">
        <v>0.22800000000000001</v>
      </c>
      <c r="H28" s="348">
        <v>1510</v>
      </c>
      <c r="I28" s="349">
        <v>2204</v>
      </c>
      <c r="J28" s="349">
        <v>2387</v>
      </c>
      <c r="K28" s="349">
        <f t="shared" si="4"/>
        <v>3008</v>
      </c>
      <c r="L28" s="349" t="s">
        <v>4</v>
      </c>
      <c r="M28" s="349">
        <v>2234</v>
      </c>
      <c r="N28" s="349">
        <f t="shared" si="5"/>
        <v>2220</v>
      </c>
      <c r="O28" s="354">
        <v>19330</v>
      </c>
      <c r="P28" s="251"/>
    </row>
    <row r="29" spans="1:26" s="76" customFormat="1" x14ac:dyDescent="0.25">
      <c r="A29" s="44"/>
      <c r="B29" s="110">
        <v>12</v>
      </c>
      <c r="C29" s="111" t="s">
        <v>464</v>
      </c>
      <c r="D29" s="126" t="s">
        <v>76</v>
      </c>
      <c r="E29" s="1117"/>
      <c r="F29" s="118" t="s">
        <v>77</v>
      </c>
      <c r="G29" s="127">
        <v>0.27800000000000002</v>
      </c>
      <c r="H29" s="348">
        <v>2174</v>
      </c>
      <c r="I29" s="349">
        <v>2539</v>
      </c>
      <c r="J29" s="349">
        <v>3440</v>
      </c>
      <c r="K29" s="349">
        <f t="shared" si="4"/>
        <v>4334</v>
      </c>
      <c r="L29" s="349" t="s">
        <v>4</v>
      </c>
      <c r="M29" s="349">
        <v>3220</v>
      </c>
      <c r="N29" s="349">
        <f t="shared" si="5"/>
        <v>3199</v>
      </c>
      <c r="O29" s="354">
        <v>27863</v>
      </c>
      <c r="P29" s="251"/>
    </row>
    <row r="30" spans="1:26" s="76" customFormat="1" ht="15.75" thickBot="1" x14ac:dyDescent="0.3">
      <c r="A30" s="44"/>
      <c r="B30" s="110">
        <v>13</v>
      </c>
      <c r="C30" s="115" t="s">
        <v>465</v>
      </c>
      <c r="D30" s="130" t="s">
        <v>76</v>
      </c>
      <c r="E30" s="1118"/>
      <c r="F30" s="124" t="s">
        <v>77</v>
      </c>
      <c r="G30" s="131">
        <v>0.32800000000000001</v>
      </c>
      <c r="H30" s="270">
        <v>2174</v>
      </c>
      <c r="I30" s="271">
        <v>3174</v>
      </c>
      <c r="J30" s="271">
        <v>3440</v>
      </c>
      <c r="K30" s="271">
        <f t="shared" si="4"/>
        <v>4334</v>
      </c>
      <c r="L30" s="271" t="s">
        <v>4</v>
      </c>
      <c r="M30" s="271">
        <v>3220</v>
      </c>
      <c r="N30" s="494">
        <f t="shared" si="5"/>
        <v>3199</v>
      </c>
      <c r="O30" s="355">
        <v>27863</v>
      </c>
      <c r="P30" s="251"/>
    </row>
    <row r="31" spans="1:26" s="75" customFormat="1" ht="15.75" thickBot="1" x14ac:dyDescent="0.3">
      <c r="A31" s="42"/>
      <c r="B31" s="1140" t="s">
        <v>237</v>
      </c>
      <c r="C31" s="1141"/>
      <c r="D31" s="1141"/>
      <c r="E31" s="1141"/>
      <c r="F31" s="1141"/>
      <c r="G31" s="1141"/>
      <c r="H31" s="1142"/>
      <c r="I31" s="1142"/>
      <c r="J31" s="1142"/>
      <c r="K31" s="1142"/>
      <c r="L31" s="1142"/>
      <c r="M31" s="1142"/>
      <c r="N31" s="1142"/>
      <c r="O31" s="1143"/>
      <c r="P31" s="43"/>
      <c r="Q31" s="76"/>
      <c r="R31" s="89"/>
      <c r="S31" s="89"/>
      <c r="T31" s="89"/>
      <c r="U31" s="89"/>
      <c r="V31" s="89"/>
      <c r="W31" s="89"/>
      <c r="X31" s="89"/>
      <c r="Y31" s="89"/>
      <c r="Z31" s="89"/>
    </row>
    <row r="32" spans="1:26" ht="25.5" customHeight="1" x14ac:dyDescent="0.25">
      <c r="A32" s="20"/>
      <c r="B32" s="278">
        <v>14</v>
      </c>
      <c r="C32" s="300" t="s">
        <v>466</v>
      </c>
      <c r="D32" s="132" t="s">
        <v>76</v>
      </c>
      <c r="E32" s="280" t="s">
        <v>398</v>
      </c>
      <c r="F32" s="133" t="s">
        <v>77</v>
      </c>
      <c r="G32" s="296">
        <v>0.05</v>
      </c>
      <c r="H32" s="1144">
        <v>442</v>
      </c>
      <c r="I32" s="1145"/>
      <c r="J32" s="1145"/>
      <c r="K32" s="1145"/>
      <c r="L32" s="1145"/>
      <c r="M32" s="1145"/>
      <c r="N32" s="1145"/>
      <c r="O32" s="302" t="s">
        <v>4</v>
      </c>
      <c r="P32" s="20"/>
      <c r="Q32" s="76"/>
      <c r="R32" s="76"/>
      <c r="S32" s="76"/>
      <c r="T32" s="76"/>
      <c r="U32" s="76"/>
      <c r="V32" s="76"/>
      <c r="W32" s="76"/>
      <c r="X32" s="76"/>
      <c r="Y32" s="76"/>
      <c r="Z32" s="76"/>
    </row>
    <row r="33" spans="1:26" ht="25.5" x14ac:dyDescent="0.25">
      <c r="A33" s="20"/>
      <c r="B33" s="110">
        <v>15</v>
      </c>
      <c r="C33" s="301" t="s">
        <v>595</v>
      </c>
      <c r="D33" s="134" t="s">
        <v>76</v>
      </c>
      <c r="E33" s="135" t="s">
        <v>399</v>
      </c>
      <c r="F33" s="136" t="s">
        <v>77</v>
      </c>
      <c r="G33" s="137">
        <v>3.7999999999999999E-2</v>
      </c>
      <c r="H33" s="1146">
        <v>781</v>
      </c>
      <c r="I33" s="1147"/>
      <c r="J33" s="1147"/>
      <c r="K33" s="1147"/>
      <c r="L33" s="1147"/>
      <c r="M33" s="1147"/>
      <c r="N33" s="1147"/>
      <c r="O33" s="303" t="s">
        <v>4</v>
      </c>
      <c r="P33" s="20"/>
      <c r="Q33" s="76"/>
      <c r="R33" s="76"/>
      <c r="S33" s="76"/>
      <c r="T33" s="76"/>
      <c r="U33" s="76"/>
      <c r="V33" s="76"/>
      <c r="W33" s="76"/>
      <c r="X33" s="76"/>
      <c r="Y33" s="76"/>
      <c r="Z33" s="76"/>
    </row>
    <row r="34" spans="1:26" x14ac:dyDescent="0.25">
      <c r="A34" s="20"/>
      <c r="B34" s="1110">
        <v>16</v>
      </c>
      <c r="C34" s="927" t="s">
        <v>467</v>
      </c>
      <c r="D34" s="138" t="s">
        <v>76</v>
      </c>
      <c r="E34" s="281" t="s">
        <v>399</v>
      </c>
      <c r="F34" s="133" t="s">
        <v>81</v>
      </c>
      <c r="G34" s="296">
        <v>0.23499999999999999</v>
      </c>
      <c r="H34" s="356">
        <v>2182</v>
      </c>
      <c r="I34" s="357" t="s">
        <v>4</v>
      </c>
      <c r="J34" s="357">
        <v>2873</v>
      </c>
      <c r="K34" s="357">
        <f>ROUND(+J34*1.26,0)</f>
        <v>3620</v>
      </c>
      <c r="L34" s="357">
        <f>+J34*1.8</f>
        <v>5171.4000000000005</v>
      </c>
      <c r="M34" s="357">
        <v>3784</v>
      </c>
      <c r="N34" s="357">
        <f t="shared" ref="N34:N44" si="6">ROUND(J34*0.93,0)</f>
        <v>2672</v>
      </c>
      <c r="O34" s="303" t="s">
        <v>4</v>
      </c>
      <c r="P34" s="20"/>
      <c r="Q34" s="76"/>
      <c r="R34" s="76"/>
      <c r="S34" s="76"/>
      <c r="T34" s="76"/>
      <c r="U34" s="76"/>
      <c r="V34" s="76"/>
      <c r="W34" s="76"/>
      <c r="X34" s="76"/>
      <c r="Y34" s="76"/>
      <c r="Z34" s="76"/>
    </row>
    <row r="35" spans="1:26" ht="22.15" customHeight="1" x14ac:dyDescent="0.25">
      <c r="A35" s="20"/>
      <c r="B35" s="1128"/>
      <c r="C35" s="1139"/>
      <c r="D35" s="120" t="s">
        <v>130</v>
      </c>
      <c r="E35" s="139" t="s">
        <v>710</v>
      </c>
      <c r="F35" s="136" t="s">
        <v>78</v>
      </c>
      <c r="G35" s="137">
        <v>0.23499999999999999</v>
      </c>
      <c r="H35" s="358">
        <f>ROUND(H34/3*1.1,0)</f>
        <v>800</v>
      </c>
      <c r="I35" s="643" t="s">
        <v>4</v>
      </c>
      <c r="J35" s="643">
        <f t="shared" ref="J35:M35" si="7">ROUND(J34/3*1.1,0)</f>
        <v>1053</v>
      </c>
      <c r="K35" s="359">
        <f t="shared" si="7"/>
        <v>1327</v>
      </c>
      <c r="L35" s="360">
        <f t="shared" si="7"/>
        <v>1896</v>
      </c>
      <c r="M35" s="360">
        <f t="shared" si="7"/>
        <v>1387</v>
      </c>
      <c r="N35" s="360">
        <f t="shared" si="6"/>
        <v>979</v>
      </c>
      <c r="O35" s="303" t="s">
        <v>4</v>
      </c>
      <c r="P35" s="20"/>
      <c r="Q35" s="76"/>
      <c r="R35" s="76"/>
      <c r="S35" s="76"/>
      <c r="T35" s="76"/>
      <c r="U35" s="76"/>
      <c r="V35" s="76"/>
      <c r="W35" s="76"/>
      <c r="X35" s="76"/>
      <c r="Y35" s="76"/>
      <c r="Z35" s="76"/>
    </row>
    <row r="36" spans="1:26" x14ac:dyDescent="0.25">
      <c r="A36" s="20"/>
      <c r="B36" s="1110">
        <v>17</v>
      </c>
      <c r="C36" s="927" t="s">
        <v>468</v>
      </c>
      <c r="D36" s="138" t="s">
        <v>76</v>
      </c>
      <c r="E36" s="281" t="s">
        <v>398</v>
      </c>
      <c r="F36" s="295" t="s">
        <v>77</v>
      </c>
      <c r="G36" s="140">
        <v>0.27300000000000002</v>
      </c>
      <c r="H36" s="356">
        <v>2532</v>
      </c>
      <c r="I36" s="357" t="s">
        <v>4</v>
      </c>
      <c r="J36" s="357">
        <v>3332</v>
      </c>
      <c r="K36" s="357">
        <f>ROUND(+J36*1.26,0)</f>
        <v>4198</v>
      </c>
      <c r="L36" s="357">
        <f>+J36*1.8</f>
        <v>5997.6</v>
      </c>
      <c r="M36" s="357">
        <v>3839</v>
      </c>
      <c r="N36" s="357">
        <f t="shared" si="6"/>
        <v>3099</v>
      </c>
      <c r="O36" s="303" t="s">
        <v>4</v>
      </c>
      <c r="P36" s="20"/>
      <c r="Q36" s="76"/>
      <c r="R36" s="76"/>
      <c r="S36" s="76"/>
      <c r="T36" s="76"/>
      <c r="U36" s="76"/>
      <c r="V36" s="76"/>
      <c r="W36" s="76"/>
      <c r="X36" s="76"/>
      <c r="Y36" s="76"/>
      <c r="Z36" s="76"/>
    </row>
    <row r="37" spans="1:26" ht="23.45" customHeight="1" x14ac:dyDescent="0.25">
      <c r="A37" s="20"/>
      <c r="B37" s="1128"/>
      <c r="C37" s="927"/>
      <c r="D37" s="120" t="s">
        <v>130</v>
      </c>
      <c r="E37" s="139" t="s">
        <v>217</v>
      </c>
      <c r="F37" s="118" t="s">
        <v>78</v>
      </c>
      <c r="G37" s="141">
        <v>0.27300000000000002</v>
      </c>
      <c r="H37" s="361">
        <f t="shared" ref="H37" si="8">ROUND(H36/2*1.1,0)</f>
        <v>1393</v>
      </c>
      <c r="I37" s="360" t="s">
        <v>4</v>
      </c>
      <c r="J37" s="360">
        <f>ROUND(J36/2*1.1,0)</f>
        <v>1833</v>
      </c>
      <c r="K37" s="359">
        <f>ROUND(K36/2*1.1,0)</f>
        <v>2309</v>
      </c>
      <c r="L37" s="360">
        <f t="shared" ref="L37:M37" si="9">ROUND(L36/2*1.1,0)</f>
        <v>3299</v>
      </c>
      <c r="M37" s="360">
        <f t="shared" si="9"/>
        <v>2111</v>
      </c>
      <c r="N37" s="360">
        <f t="shared" si="6"/>
        <v>1705</v>
      </c>
      <c r="O37" s="303" t="s">
        <v>4</v>
      </c>
      <c r="P37" s="20"/>
      <c r="Q37" s="76"/>
      <c r="R37" s="76"/>
      <c r="S37" s="76"/>
      <c r="T37" s="76"/>
      <c r="U37" s="76"/>
      <c r="V37" s="76"/>
      <c r="W37" s="76"/>
      <c r="X37" s="76"/>
      <c r="Y37" s="76"/>
      <c r="Z37" s="76"/>
    </row>
    <row r="38" spans="1:26" x14ac:dyDescent="0.25">
      <c r="A38" s="20"/>
      <c r="B38" s="1110">
        <v>18</v>
      </c>
      <c r="C38" s="1138" t="s">
        <v>469</v>
      </c>
      <c r="D38" s="138" t="s">
        <v>76</v>
      </c>
      <c r="E38" s="281" t="s">
        <v>399</v>
      </c>
      <c r="F38" s="295" t="s">
        <v>81</v>
      </c>
      <c r="G38" s="140">
        <v>0.157</v>
      </c>
      <c r="H38" s="356">
        <v>2333</v>
      </c>
      <c r="I38" s="357" t="s">
        <v>4</v>
      </c>
      <c r="J38" s="357">
        <v>2729</v>
      </c>
      <c r="K38" s="357">
        <f>ROUND(+J38*1.26,0)</f>
        <v>3439</v>
      </c>
      <c r="L38" s="357">
        <f>+J38*1.8</f>
        <v>4912.2</v>
      </c>
      <c r="M38" s="530">
        <v>3520</v>
      </c>
      <c r="N38" s="357">
        <f t="shared" si="6"/>
        <v>2538</v>
      </c>
      <c r="O38" s="303" t="s">
        <v>4</v>
      </c>
      <c r="P38" s="20"/>
      <c r="Q38" s="76"/>
      <c r="R38" s="76"/>
      <c r="S38" s="76"/>
      <c r="T38" s="76"/>
      <c r="U38" s="76"/>
      <c r="V38" s="76"/>
      <c r="W38" s="76"/>
      <c r="X38" s="76"/>
      <c r="Y38" s="76"/>
      <c r="Z38" s="76"/>
    </row>
    <row r="39" spans="1:26" ht="25.9" customHeight="1" x14ac:dyDescent="0.25">
      <c r="A39" s="20"/>
      <c r="B39" s="1128"/>
      <c r="C39" s="927"/>
      <c r="D39" s="120" t="s">
        <v>130</v>
      </c>
      <c r="E39" s="139" t="s">
        <v>710</v>
      </c>
      <c r="F39" s="118" t="s">
        <v>78</v>
      </c>
      <c r="G39" s="141">
        <v>0.157</v>
      </c>
      <c r="H39" s="358">
        <f>ROUND(H38/3*1.1,0)</f>
        <v>855</v>
      </c>
      <c r="I39" s="643" t="s">
        <v>4</v>
      </c>
      <c r="J39" s="643">
        <f t="shared" ref="J39:K39" si="10">ROUND(J38/3*1.1,0)</f>
        <v>1001</v>
      </c>
      <c r="K39" s="359">
        <f t="shared" si="10"/>
        <v>1261</v>
      </c>
      <c r="L39" s="643">
        <f t="shared" ref="L39" si="11">ROUND(L38/3*1.1,0)</f>
        <v>1801</v>
      </c>
      <c r="M39" s="643">
        <f t="shared" ref="M39" si="12">ROUND(M38/3*1.1,0)</f>
        <v>1291</v>
      </c>
      <c r="N39" s="643">
        <f t="shared" si="6"/>
        <v>931</v>
      </c>
      <c r="O39" s="303" t="s">
        <v>4</v>
      </c>
      <c r="P39" s="20"/>
      <c r="Q39" s="76"/>
      <c r="R39" s="76"/>
      <c r="S39" s="76"/>
      <c r="T39" s="76"/>
      <c r="U39" s="76"/>
      <c r="V39" s="76"/>
      <c r="W39" s="76"/>
      <c r="X39" s="76"/>
      <c r="Y39" s="76"/>
      <c r="Z39" s="76"/>
    </row>
    <row r="40" spans="1:26" x14ac:dyDescent="0.25">
      <c r="A40" s="20"/>
      <c r="B40" s="1110">
        <v>19</v>
      </c>
      <c r="C40" s="1138" t="s">
        <v>470</v>
      </c>
      <c r="D40" s="138" t="s">
        <v>76</v>
      </c>
      <c r="E40" s="281" t="s">
        <v>712</v>
      </c>
      <c r="F40" s="295" t="s">
        <v>82</v>
      </c>
      <c r="G40" s="140">
        <v>0.23499999999999999</v>
      </c>
      <c r="H40" s="356">
        <v>2182</v>
      </c>
      <c r="I40" s="357" t="s">
        <v>4</v>
      </c>
      <c r="J40" s="357">
        <v>2873</v>
      </c>
      <c r="K40" s="357">
        <f>ROUND(+J40*1.26,0)</f>
        <v>3620</v>
      </c>
      <c r="L40" s="357">
        <f>+J40*1.8</f>
        <v>5171.4000000000005</v>
      </c>
      <c r="M40" s="357">
        <v>3784</v>
      </c>
      <c r="N40" s="357">
        <f t="shared" si="6"/>
        <v>2672</v>
      </c>
      <c r="O40" s="303" t="s">
        <v>4</v>
      </c>
      <c r="P40" s="20"/>
      <c r="Q40" s="76"/>
      <c r="R40" s="76"/>
      <c r="S40" s="76"/>
      <c r="T40" s="76"/>
      <c r="U40" s="76"/>
      <c r="V40" s="76"/>
      <c r="W40" s="76"/>
      <c r="X40" s="76"/>
      <c r="Y40" s="76"/>
      <c r="Z40" s="76"/>
    </row>
    <row r="41" spans="1:26" ht="21.6" customHeight="1" x14ac:dyDescent="0.25">
      <c r="A41" s="20"/>
      <c r="B41" s="1128"/>
      <c r="C41" s="1139"/>
      <c r="D41" s="120" t="s">
        <v>130</v>
      </c>
      <c r="E41" s="139" t="s">
        <v>711</v>
      </c>
      <c r="F41" s="118" t="s">
        <v>78</v>
      </c>
      <c r="G41" s="141">
        <v>0.23499999999999999</v>
      </c>
      <c r="H41" s="358">
        <f>ROUND(H40/3*1.1,0)</f>
        <v>800</v>
      </c>
      <c r="I41" s="643" t="s">
        <v>4</v>
      </c>
      <c r="J41" s="643">
        <f t="shared" ref="J41" si="13">ROUND(J40/3*1.1,0)</f>
        <v>1053</v>
      </c>
      <c r="K41" s="359">
        <f t="shared" ref="K41" si="14">ROUND(K40/3*1.1,0)</f>
        <v>1327</v>
      </c>
      <c r="L41" s="360">
        <f t="shared" ref="L41" si="15">ROUND(L40/3*1.1,0)</f>
        <v>1896</v>
      </c>
      <c r="M41" s="360">
        <f t="shared" ref="M41" si="16">ROUND(M40/3*1.1,0)</f>
        <v>1387</v>
      </c>
      <c r="N41" s="360">
        <f t="shared" si="6"/>
        <v>979</v>
      </c>
      <c r="O41" s="303" t="s">
        <v>4</v>
      </c>
      <c r="P41" s="20"/>
      <c r="Q41" s="76"/>
      <c r="R41" s="76"/>
      <c r="S41" s="76"/>
      <c r="T41" s="76"/>
      <c r="U41" s="76"/>
      <c r="V41" s="76"/>
      <c r="W41" s="76"/>
      <c r="X41" s="76"/>
      <c r="Y41" s="76"/>
      <c r="Z41" s="76"/>
    </row>
    <row r="42" spans="1:26" x14ac:dyDescent="0.25">
      <c r="A42" s="20"/>
      <c r="B42" s="1110">
        <v>20</v>
      </c>
      <c r="C42" s="927" t="s">
        <v>471</v>
      </c>
      <c r="D42" s="138" t="s">
        <v>76</v>
      </c>
      <c r="E42" s="281" t="s">
        <v>398</v>
      </c>
      <c r="F42" s="295" t="s">
        <v>77</v>
      </c>
      <c r="G42" s="140">
        <v>0.373</v>
      </c>
      <c r="H42" s="356">
        <v>2176</v>
      </c>
      <c r="I42" s="357" t="s">
        <v>4</v>
      </c>
      <c r="J42" s="357">
        <v>2864</v>
      </c>
      <c r="K42" s="357">
        <f>ROUND(+J42*1.26,0)</f>
        <v>3609</v>
      </c>
      <c r="L42" s="357">
        <f>+J42*1.8</f>
        <v>5155.2</v>
      </c>
      <c r="M42" s="357">
        <v>3301</v>
      </c>
      <c r="N42" s="357">
        <f t="shared" si="6"/>
        <v>2664</v>
      </c>
      <c r="O42" s="303" t="s">
        <v>4</v>
      </c>
      <c r="P42" s="20"/>
      <c r="Q42" s="76"/>
      <c r="R42" s="76"/>
      <c r="S42" s="76"/>
      <c r="T42" s="76"/>
      <c r="U42" s="76"/>
      <c r="V42" s="76"/>
      <c r="W42" s="76"/>
      <c r="X42" s="76"/>
      <c r="Y42" s="76"/>
      <c r="Z42" s="76"/>
    </row>
    <row r="43" spans="1:26" ht="24" customHeight="1" x14ac:dyDescent="0.25">
      <c r="A43" s="20"/>
      <c r="B43" s="1128"/>
      <c r="C43" s="1139"/>
      <c r="D43" s="120" t="s">
        <v>130</v>
      </c>
      <c r="E43" s="139" t="s">
        <v>217</v>
      </c>
      <c r="F43" s="118" t="s">
        <v>78</v>
      </c>
      <c r="G43" s="141">
        <v>0.373</v>
      </c>
      <c r="H43" s="361">
        <f>ROUND(H42/2*1.1,0)</f>
        <v>1197</v>
      </c>
      <c r="I43" s="360" t="s">
        <v>4</v>
      </c>
      <c r="J43" s="360">
        <f t="shared" ref="J43:K43" si="17">ROUND(J42/2*1.1,0)</f>
        <v>1575</v>
      </c>
      <c r="K43" s="360">
        <f t="shared" si="17"/>
        <v>1985</v>
      </c>
      <c r="L43" s="360">
        <f t="shared" ref="L43:M43" si="18">ROUND(L42/2*1.1,0)</f>
        <v>2835</v>
      </c>
      <c r="M43" s="360">
        <f t="shared" si="18"/>
        <v>1816</v>
      </c>
      <c r="N43" s="360">
        <f t="shared" si="6"/>
        <v>1465</v>
      </c>
      <c r="O43" s="303" t="s">
        <v>4</v>
      </c>
      <c r="P43" s="20"/>
      <c r="Q43" s="76"/>
      <c r="R43" s="76"/>
      <c r="S43" s="76"/>
      <c r="T43" s="76"/>
      <c r="U43" s="76"/>
      <c r="V43" s="76"/>
      <c r="W43" s="76"/>
      <c r="X43" s="76"/>
      <c r="Y43" s="76"/>
      <c r="Z43" s="76"/>
    </row>
    <row r="44" spans="1:26" x14ac:dyDescent="0.25">
      <c r="A44" s="20"/>
      <c r="B44" s="1110">
        <v>21</v>
      </c>
      <c r="C44" s="927" t="s">
        <v>608</v>
      </c>
      <c r="D44" s="138" t="s">
        <v>76</v>
      </c>
      <c r="E44" s="281" t="s">
        <v>398</v>
      </c>
      <c r="F44" s="295" t="s">
        <v>77</v>
      </c>
      <c r="G44" s="140">
        <v>0.21</v>
      </c>
      <c r="H44" s="358">
        <v>2134</v>
      </c>
      <c r="I44" s="357" t="s">
        <v>4</v>
      </c>
      <c r="J44" s="643">
        <v>2922</v>
      </c>
      <c r="K44" s="357">
        <f>ROUND(+J44*1.26,0)</f>
        <v>3682</v>
      </c>
      <c r="L44" s="643">
        <f>+J44*1.8</f>
        <v>5259.6</v>
      </c>
      <c r="M44" s="643">
        <v>3368</v>
      </c>
      <c r="N44" s="643">
        <f t="shared" si="6"/>
        <v>2717</v>
      </c>
      <c r="O44" s="303" t="s">
        <v>4</v>
      </c>
      <c r="P44" s="20"/>
      <c r="Q44" s="76"/>
      <c r="R44" s="76"/>
      <c r="S44" s="76"/>
      <c r="T44" s="76"/>
      <c r="U44" s="76"/>
      <c r="V44" s="76"/>
      <c r="W44" s="76"/>
      <c r="X44" s="76"/>
      <c r="Y44" s="76"/>
      <c r="Z44" s="76"/>
    </row>
    <row r="45" spans="1:26" ht="22.15" customHeight="1" x14ac:dyDescent="0.25">
      <c r="A45" s="20"/>
      <c r="B45" s="1128"/>
      <c r="C45" s="927"/>
      <c r="D45" s="120" t="s">
        <v>130</v>
      </c>
      <c r="E45" s="139" t="s">
        <v>710</v>
      </c>
      <c r="F45" s="118" t="s">
        <v>78</v>
      </c>
      <c r="G45" s="141">
        <v>0.21</v>
      </c>
      <c r="H45" s="362" t="s">
        <v>4</v>
      </c>
      <c r="I45" s="495" t="s">
        <v>4</v>
      </c>
      <c r="J45" s="363" t="s">
        <v>4</v>
      </c>
      <c r="K45" s="363" t="s">
        <v>4</v>
      </c>
      <c r="L45" s="363" t="s">
        <v>4</v>
      </c>
      <c r="M45" s="363" t="s">
        <v>4</v>
      </c>
      <c r="N45" s="495" t="s">
        <v>4</v>
      </c>
      <c r="O45" s="303" t="s">
        <v>4</v>
      </c>
      <c r="P45" s="20"/>
      <c r="Q45" s="76"/>
      <c r="R45" s="76"/>
      <c r="S45" s="76"/>
      <c r="T45" s="76"/>
      <c r="U45" s="76"/>
      <c r="V45" s="76"/>
      <c r="W45" s="76"/>
      <c r="X45" s="76"/>
      <c r="Y45" s="76"/>
      <c r="Z45" s="76"/>
    </row>
    <row r="46" spans="1:26" x14ac:dyDescent="0.25">
      <c r="A46" s="20"/>
      <c r="B46" s="1110">
        <v>22</v>
      </c>
      <c r="C46" s="1138" t="s">
        <v>609</v>
      </c>
      <c r="D46" s="138" t="s">
        <v>76</v>
      </c>
      <c r="E46" s="281" t="s">
        <v>398</v>
      </c>
      <c r="F46" s="295" t="s">
        <v>77</v>
      </c>
      <c r="G46" s="140">
        <v>0.26</v>
      </c>
      <c r="H46" s="358">
        <v>2220</v>
      </c>
      <c r="I46" s="357" t="s">
        <v>4</v>
      </c>
      <c r="J46" s="364">
        <v>2922</v>
      </c>
      <c r="K46" s="357">
        <f>ROUND(+J46*1.26,0)</f>
        <v>3682</v>
      </c>
      <c r="L46" s="364">
        <f>+J46*1.8</f>
        <v>5259.6</v>
      </c>
      <c r="M46" s="364">
        <v>3368</v>
      </c>
      <c r="N46" s="364">
        <f>ROUND(J46*0.93,0)</f>
        <v>2717</v>
      </c>
      <c r="O46" s="303" t="s">
        <v>4</v>
      </c>
      <c r="P46" s="20"/>
      <c r="Q46" s="76"/>
      <c r="R46" s="76"/>
      <c r="S46" s="76"/>
      <c r="T46" s="76"/>
      <c r="U46" s="76"/>
      <c r="V46" s="76"/>
      <c r="W46" s="76"/>
      <c r="X46" s="76"/>
      <c r="Y46" s="76"/>
      <c r="Z46" s="76"/>
    </row>
    <row r="47" spans="1:26" ht="28.9" customHeight="1" x14ac:dyDescent="0.25">
      <c r="A47" s="20"/>
      <c r="B47" s="1128"/>
      <c r="C47" s="1139"/>
      <c r="D47" s="120" t="s">
        <v>130</v>
      </c>
      <c r="E47" s="139" t="s">
        <v>710</v>
      </c>
      <c r="F47" s="118" t="s">
        <v>78</v>
      </c>
      <c r="G47" s="141">
        <v>0.26</v>
      </c>
      <c r="H47" s="362" t="s">
        <v>4</v>
      </c>
      <c r="I47" s="495" t="s">
        <v>4</v>
      </c>
      <c r="J47" s="363" t="s">
        <v>4</v>
      </c>
      <c r="K47" s="363" t="s">
        <v>4</v>
      </c>
      <c r="L47" s="363" t="s">
        <v>4</v>
      </c>
      <c r="M47" s="363" t="s">
        <v>4</v>
      </c>
      <c r="N47" s="495" t="s">
        <v>4</v>
      </c>
      <c r="O47" s="303" t="s">
        <v>4</v>
      </c>
      <c r="P47" s="20"/>
      <c r="Q47" s="76"/>
      <c r="R47" s="76"/>
      <c r="S47" s="76"/>
      <c r="T47" s="76"/>
      <c r="U47" s="76"/>
      <c r="V47" s="76"/>
      <c r="W47" s="76"/>
      <c r="X47" s="76"/>
      <c r="Y47" s="76"/>
      <c r="Z47" s="76"/>
    </row>
    <row r="48" spans="1:26" x14ac:dyDescent="0.25">
      <c r="A48" s="20"/>
      <c r="B48" s="1110">
        <v>23</v>
      </c>
      <c r="C48" s="927" t="s">
        <v>610</v>
      </c>
      <c r="D48" s="142" t="s">
        <v>76</v>
      </c>
      <c r="E48" s="143" t="s">
        <v>398</v>
      </c>
      <c r="F48" s="125" t="s">
        <v>82</v>
      </c>
      <c r="G48" s="144">
        <v>0.31</v>
      </c>
      <c r="H48" s="358">
        <f>H46</f>
        <v>2220</v>
      </c>
      <c r="I48" s="357" t="s">
        <v>4</v>
      </c>
      <c r="J48" s="357">
        <f>J46</f>
        <v>2922</v>
      </c>
      <c r="K48" s="357">
        <f>ROUND(+J48*1.26,0)</f>
        <v>3682</v>
      </c>
      <c r="L48" s="364">
        <f>+J48*1.8</f>
        <v>5259.6</v>
      </c>
      <c r="M48" s="364">
        <v>3368</v>
      </c>
      <c r="N48" s="364">
        <f>ROUND(J48*0.93,0)</f>
        <v>2717</v>
      </c>
      <c r="O48" s="303" t="s">
        <v>4</v>
      </c>
      <c r="P48" s="20"/>
      <c r="Q48" s="76"/>
      <c r="R48" s="76"/>
      <c r="S48" s="76"/>
      <c r="T48" s="76"/>
      <c r="U48" s="76"/>
      <c r="V48" s="76"/>
      <c r="W48" s="76"/>
      <c r="X48" s="76"/>
      <c r="Y48" s="76"/>
      <c r="Z48" s="76"/>
    </row>
    <row r="49" spans="1:26" ht="24" customHeight="1" x14ac:dyDescent="0.25">
      <c r="A49" s="20"/>
      <c r="B49" s="1128"/>
      <c r="C49" s="927"/>
      <c r="D49" s="120" t="s">
        <v>130</v>
      </c>
      <c r="E49" s="145" t="s">
        <v>710</v>
      </c>
      <c r="F49" s="295" t="s">
        <v>78</v>
      </c>
      <c r="G49" s="140">
        <v>0.31</v>
      </c>
      <c r="H49" s="362" t="s">
        <v>4</v>
      </c>
      <c r="I49" s="495" t="s">
        <v>4</v>
      </c>
      <c r="J49" s="363" t="s">
        <v>4</v>
      </c>
      <c r="K49" s="363" t="s">
        <v>4</v>
      </c>
      <c r="L49" s="363" t="s">
        <v>4</v>
      </c>
      <c r="M49" s="363" t="s">
        <v>4</v>
      </c>
      <c r="N49" s="495" t="s">
        <v>4</v>
      </c>
      <c r="O49" s="303" t="s">
        <v>4</v>
      </c>
      <c r="P49" s="20"/>
      <c r="Q49" s="76"/>
      <c r="R49" s="76"/>
      <c r="S49" s="76"/>
      <c r="T49" s="76"/>
      <c r="U49" s="76"/>
      <c r="V49" s="76"/>
      <c r="W49" s="76"/>
      <c r="X49" s="76"/>
      <c r="Y49" s="76"/>
      <c r="Z49" s="76"/>
    </row>
    <row r="50" spans="1:26" x14ac:dyDescent="0.25">
      <c r="A50" s="20"/>
      <c r="B50" s="1110">
        <v>24</v>
      </c>
      <c r="C50" s="1138" t="s">
        <v>611</v>
      </c>
      <c r="D50" s="134" t="s">
        <v>76</v>
      </c>
      <c r="E50" s="135" t="s">
        <v>398</v>
      </c>
      <c r="F50" s="118" t="s">
        <v>77</v>
      </c>
      <c r="G50" s="141">
        <v>0.26</v>
      </c>
      <c r="H50" s="358">
        <f>H48</f>
        <v>2220</v>
      </c>
      <c r="I50" s="357" t="s">
        <v>4</v>
      </c>
      <c r="J50" s="357">
        <f>J48</f>
        <v>2922</v>
      </c>
      <c r="K50" s="357">
        <f>ROUND(+J50*1.26,0)</f>
        <v>3682</v>
      </c>
      <c r="L50" s="364">
        <f>+J50*1.8</f>
        <v>5259.6</v>
      </c>
      <c r="M50" s="364">
        <v>3368</v>
      </c>
      <c r="N50" s="364">
        <f>ROUND(J50*0.93,0)</f>
        <v>2717</v>
      </c>
      <c r="O50" s="303" t="s">
        <v>4</v>
      </c>
      <c r="P50" s="20"/>
      <c r="Q50" s="76"/>
      <c r="R50" s="76"/>
      <c r="S50" s="76"/>
      <c r="T50" s="76"/>
      <c r="U50" s="76"/>
      <c r="V50" s="76"/>
      <c r="W50" s="76"/>
      <c r="X50" s="76"/>
      <c r="Y50" s="76"/>
      <c r="Z50" s="76"/>
    </row>
    <row r="51" spans="1:26" ht="27" customHeight="1" x14ac:dyDescent="0.25">
      <c r="A51" s="20"/>
      <c r="B51" s="1128"/>
      <c r="C51" s="1139"/>
      <c r="D51" s="120" t="s">
        <v>130</v>
      </c>
      <c r="E51" s="145" t="s">
        <v>710</v>
      </c>
      <c r="F51" s="295" t="s">
        <v>78</v>
      </c>
      <c r="G51" s="140">
        <v>0.26</v>
      </c>
      <c r="H51" s="362" t="s">
        <v>4</v>
      </c>
      <c r="I51" s="495" t="s">
        <v>4</v>
      </c>
      <c r="J51" s="363" t="s">
        <v>4</v>
      </c>
      <c r="K51" s="363" t="s">
        <v>4</v>
      </c>
      <c r="L51" s="363" t="s">
        <v>4</v>
      </c>
      <c r="M51" s="363" t="s">
        <v>4</v>
      </c>
      <c r="N51" s="495" t="s">
        <v>4</v>
      </c>
      <c r="O51" s="303" t="s">
        <v>4</v>
      </c>
      <c r="P51" s="20"/>
      <c r="Q51" s="76"/>
      <c r="R51" s="76"/>
      <c r="S51" s="76"/>
      <c r="T51" s="76"/>
      <c r="U51" s="76"/>
      <c r="V51" s="76"/>
      <c r="W51" s="76"/>
      <c r="X51" s="76"/>
      <c r="Y51" s="76"/>
      <c r="Z51" s="76"/>
    </row>
    <row r="52" spans="1:26" x14ac:dyDescent="0.25">
      <c r="A52" s="20"/>
      <c r="B52" s="1110">
        <v>25</v>
      </c>
      <c r="C52" s="927" t="s">
        <v>612</v>
      </c>
      <c r="D52" s="134" t="s">
        <v>76</v>
      </c>
      <c r="E52" s="135" t="s">
        <v>398</v>
      </c>
      <c r="F52" s="118" t="s">
        <v>77</v>
      </c>
      <c r="G52" s="141">
        <v>0.31</v>
      </c>
      <c r="H52" s="358">
        <f>H50</f>
        <v>2220</v>
      </c>
      <c r="I52" s="357" t="s">
        <v>4</v>
      </c>
      <c r="J52" s="357">
        <v>2922</v>
      </c>
      <c r="K52" s="357">
        <f>ROUND(+J52*1.26,0)</f>
        <v>3682</v>
      </c>
      <c r="L52" s="643">
        <f>+J52*1.8</f>
        <v>5259.6</v>
      </c>
      <c r="M52" s="643">
        <v>3368</v>
      </c>
      <c r="N52" s="643">
        <f>ROUND(J52*0.93,0)</f>
        <v>2717</v>
      </c>
      <c r="O52" s="303" t="s">
        <v>4</v>
      </c>
      <c r="P52" s="20"/>
      <c r="Q52" s="76"/>
      <c r="R52" s="76"/>
      <c r="S52" s="76"/>
      <c r="T52" s="76"/>
      <c r="U52" s="76"/>
      <c r="V52" s="76"/>
      <c r="W52" s="76"/>
      <c r="X52" s="76"/>
      <c r="Y52" s="76"/>
      <c r="Z52" s="76"/>
    </row>
    <row r="53" spans="1:26" ht="26.45" customHeight="1" x14ac:dyDescent="0.25">
      <c r="A53" s="20"/>
      <c r="B53" s="1128"/>
      <c r="C53" s="1139"/>
      <c r="D53" s="120" t="s">
        <v>130</v>
      </c>
      <c r="E53" s="145" t="s">
        <v>710</v>
      </c>
      <c r="F53" s="295" t="s">
        <v>78</v>
      </c>
      <c r="G53" s="140">
        <v>0.31</v>
      </c>
      <c r="H53" s="362" t="s">
        <v>4</v>
      </c>
      <c r="I53" s="495" t="s">
        <v>4</v>
      </c>
      <c r="J53" s="363" t="s">
        <v>4</v>
      </c>
      <c r="K53" s="363" t="s">
        <v>4</v>
      </c>
      <c r="L53" s="363" t="s">
        <v>4</v>
      </c>
      <c r="M53" s="363" t="s">
        <v>4</v>
      </c>
      <c r="N53" s="495" t="s">
        <v>4</v>
      </c>
      <c r="O53" s="303" t="s">
        <v>4</v>
      </c>
      <c r="P53" s="20"/>
      <c r="Q53" s="76"/>
      <c r="R53" s="76"/>
      <c r="S53" s="76"/>
      <c r="T53" s="76"/>
      <c r="U53" s="76"/>
      <c r="V53" s="76"/>
      <c r="W53" s="76"/>
      <c r="X53" s="76"/>
      <c r="Y53" s="76"/>
      <c r="Z53" s="76"/>
    </row>
    <row r="54" spans="1:26" x14ac:dyDescent="0.25">
      <c r="A54" s="20"/>
      <c r="B54" s="1110">
        <v>26</v>
      </c>
      <c r="C54" s="1138" t="s">
        <v>613</v>
      </c>
      <c r="D54" s="134" t="s">
        <v>76</v>
      </c>
      <c r="E54" s="135" t="s">
        <v>398</v>
      </c>
      <c r="F54" s="118" t="s">
        <v>82</v>
      </c>
      <c r="G54" s="141">
        <v>0.36</v>
      </c>
      <c r="H54" s="642">
        <f>H52</f>
        <v>2220</v>
      </c>
      <c r="I54" s="357" t="s">
        <v>4</v>
      </c>
      <c r="J54" s="357">
        <f>J52</f>
        <v>2922</v>
      </c>
      <c r="K54" s="357">
        <f>ROUND(+J54*1.26,0)</f>
        <v>3682</v>
      </c>
      <c r="L54" s="643">
        <f>+J54*1.8</f>
        <v>5259.6</v>
      </c>
      <c r="M54" s="643">
        <v>3368</v>
      </c>
      <c r="N54" s="643">
        <f>ROUND(J54*0.93,0)</f>
        <v>2717</v>
      </c>
      <c r="O54" s="303" t="s">
        <v>4</v>
      </c>
      <c r="P54" s="20"/>
      <c r="Q54" s="76"/>
      <c r="R54" s="76"/>
      <c r="S54" s="76"/>
      <c r="T54" s="76"/>
      <c r="U54" s="76"/>
      <c r="V54" s="76"/>
      <c r="W54" s="76"/>
      <c r="X54" s="76"/>
      <c r="Y54" s="76"/>
      <c r="Z54" s="76"/>
    </row>
    <row r="55" spans="1:26" ht="21" customHeight="1" x14ac:dyDescent="0.25">
      <c r="A55" s="20"/>
      <c r="B55" s="1128"/>
      <c r="C55" s="1139"/>
      <c r="D55" s="120" t="s">
        <v>130</v>
      </c>
      <c r="E55" s="145" t="s">
        <v>710</v>
      </c>
      <c r="F55" s="295" t="s">
        <v>78</v>
      </c>
      <c r="G55" s="140">
        <v>0.36</v>
      </c>
      <c r="H55" s="362" t="s">
        <v>4</v>
      </c>
      <c r="I55" s="495" t="s">
        <v>4</v>
      </c>
      <c r="J55" s="363" t="s">
        <v>4</v>
      </c>
      <c r="K55" s="363" t="s">
        <v>4</v>
      </c>
      <c r="L55" s="363" t="s">
        <v>4</v>
      </c>
      <c r="M55" s="363" t="s">
        <v>4</v>
      </c>
      <c r="N55" s="495" t="s">
        <v>4</v>
      </c>
      <c r="O55" s="303" t="s">
        <v>4</v>
      </c>
      <c r="P55" s="20"/>
      <c r="Q55" s="76"/>
      <c r="R55" s="76"/>
      <c r="S55" s="76"/>
      <c r="T55" s="76"/>
      <c r="U55" s="76"/>
      <c r="V55" s="76"/>
      <c r="W55" s="76"/>
      <c r="X55" s="76"/>
      <c r="Y55" s="76"/>
      <c r="Z55" s="76"/>
    </row>
    <row r="56" spans="1:26" x14ac:dyDescent="0.25">
      <c r="A56" s="20"/>
      <c r="B56" s="1110">
        <v>27</v>
      </c>
      <c r="C56" s="927" t="s">
        <v>614</v>
      </c>
      <c r="D56" s="134" t="s">
        <v>76</v>
      </c>
      <c r="E56" s="135" t="s">
        <v>398</v>
      </c>
      <c r="F56" s="118" t="s">
        <v>77</v>
      </c>
      <c r="G56" s="141">
        <v>0.215</v>
      </c>
      <c r="H56" s="642">
        <v>1917</v>
      </c>
      <c r="I56" s="643" t="s">
        <v>4</v>
      </c>
      <c r="J56" s="357">
        <v>2890</v>
      </c>
      <c r="K56" s="357">
        <f>ROUND(+J56*1.26,0)</f>
        <v>3641</v>
      </c>
      <c r="L56" s="643">
        <f>+J56*1.8</f>
        <v>5202</v>
      </c>
      <c r="M56" s="643">
        <v>3201</v>
      </c>
      <c r="N56" s="643">
        <f>ROUND(J56*0.93,0)</f>
        <v>2688</v>
      </c>
      <c r="O56" s="303" t="s">
        <v>4</v>
      </c>
      <c r="P56" s="20"/>
      <c r="Q56" s="76"/>
      <c r="R56" s="76"/>
      <c r="S56" s="76"/>
      <c r="T56" s="76"/>
      <c r="U56" s="76"/>
      <c r="V56" s="76"/>
      <c r="W56" s="76"/>
      <c r="X56" s="76"/>
      <c r="Y56" s="76"/>
      <c r="Z56" s="76"/>
    </row>
    <row r="57" spans="1:26" ht="21" customHeight="1" x14ac:dyDescent="0.25">
      <c r="A57" s="20"/>
      <c r="B57" s="1128"/>
      <c r="C57" s="927"/>
      <c r="D57" s="120" t="s">
        <v>130</v>
      </c>
      <c r="E57" s="145" t="s">
        <v>710</v>
      </c>
      <c r="F57" s="295" t="s">
        <v>78</v>
      </c>
      <c r="G57" s="140">
        <v>0.215</v>
      </c>
      <c r="H57" s="362" t="s">
        <v>4</v>
      </c>
      <c r="I57" s="495" t="s">
        <v>4</v>
      </c>
      <c r="J57" s="363" t="s">
        <v>4</v>
      </c>
      <c r="K57" s="363" t="s">
        <v>4</v>
      </c>
      <c r="L57" s="363" t="s">
        <v>4</v>
      </c>
      <c r="M57" s="363" t="s">
        <v>4</v>
      </c>
      <c r="N57" s="495" t="s">
        <v>4</v>
      </c>
      <c r="O57" s="303" t="s">
        <v>4</v>
      </c>
      <c r="P57" s="20"/>
      <c r="Q57" s="76"/>
      <c r="R57" s="76"/>
      <c r="S57" s="76"/>
      <c r="T57" s="76"/>
      <c r="U57" s="76"/>
      <c r="V57" s="76"/>
      <c r="W57" s="76"/>
      <c r="X57" s="76"/>
      <c r="Y57" s="76"/>
      <c r="Z57" s="76"/>
    </row>
    <row r="58" spans="1:26" x14ac:dyDescent="0.25">
      <c r="A58" s="20"/>
      <c r="B58" s="1110">
        <v>28</v>
      </c>
      <c r="C58" s="1148" t="s">
        <v>472</v>
      </c>
      <c r="D58" s="146" t="s">
        <v>76</v>
      </c>
      <c r="E58" s="147" t="s">
        <v>398</v>
      </c>
      <c r="F58" s="148" t="s">
        <v>77</v>
      </c>
      <c r="G58" s="149">
        <v>0.11</v>
      </c>
      <c r="H58" s="356">
        <v>1060</v>
      </c>
      <c r="I58" s="357" t="s">
        <v>4</v>
      </c>
      <c r="J58" s="357">
        <v>1396</v>
      </c>
      <c r="K58" s="357">
        <f>ROUND(+J58*1.26,0)</f>
        <v>1759</v>
      </c>
      <c r="L58" s="357">
        <f>+J58*1.8</f>
        <v>2512.8000000000002</v>
      </c>
      <c r="M58" s="357">
        <v>1609</v>
      </c>
      <c r="N58" s="357">
        <f t="shared" ref="N58:N89" si="19">ROUND(J58*0.93,0)</f>
        <v>1298</v>
      </c>
      <c r="O58" s="303" t="s">
        <v>4</v>
      </c>
      <c r="P58" s="20"/>
      <c r="Q58" s="76"/>
      <c r="R58" s="76"/>
      <c r="S58" s="76"/>
      <c r="T58" s="76"/>
      <c r="U58" s="76"/>
      <c r="V58" s="76"/>
      <c r="W58" s="76"/>
      <c r="X58" s="76"/>
      <c r="Y58" s="76"/>
      <c r="Z58" s="76"/>
    </row>
    <row r="59" spans="1:26" ht="21" customHeight="1" x14ac:dyDescent="0.25">
      <c r="A59" s="20"/>
      <c r="B59" s="1128"/>
      <c r="C59" s="1149"/>
      <c r="D59" s="120" t="s">
        <v>130</v>
      </c>
      <c r="E59" s="151" t="s">
        <v>710</v>
      </c>
      <c r="F59" s="136" t="s">
        <v>78</v>
      </c>
      <c r="G59" s="137">
        <v>0.11</v>
      </c>
      <c r="H59" s="361">
        <f t="shared" ref="H59:K59" si="20">ROUND(H58/2*1.1,0)</f>
        <v>583</v>
      </c>
      <c r="I59" s="360" t="s">
        <v>4</v>
      </c>
      <c r="J59" s="360">
        <f t="shared" si="20"/>
        <v>768</v>
      </c>
      <c r="K59" s="360">
        <f t="shared" si="20"/>
        <v>967</v>
      </c>
      <c r="L59" s="360">
        <f t="shared" ref="L59:M59" si="21">ROUND(L58/2*1.1,0)</f>
        <v>1382</v>
      </c>
      <c r="M59" s="360">
        <f t="shared" si="21"/>
        <v>885</v>
      </c>
      <c r="N59" s="360">
        <f t="shared" si="19"/>
        <v>714</v>
      </c>
      <c r="O59" s="303" t="s">
        <v>4</v>
      </c>
      <c r="P59" s="20"/>
      <c r="Q59" s="76"/>
      <c r="R59" s="76"/>
      <c r="S59" s="76"/>
      <c r="T59" s="76"/>
      <c r="U59" s="76"/>
      <c r="V59" s="76"/>
      <c r="W59" s="76"/>
      <c r="X59" s="76"/>
      <c r="Y59" s="76"/>
      <c r="Z59" s="76"/>
    </row>
    <row r="60" spans="1:26" x14ac:dyDescent="0.25">
      <c r="A60" s="20"/>
      <c r="B60" s="1110">
        <v>29</v>
      </c>
      <c r="C60" s="927" t="s">
        <v>473</v>
      </c>
      <c r="D60" s="152" t="s">
        <v>76</v>
      </c>
      <c r="E60" s="117" t="s">
        <v>398</v>
      </c>
      <c r="F60" s="133" t="s">
        <v>77</v>
      </c>
      <c r="G60" s="296">
        <v>0.16</v>
      </c>
      <c r="H60" s="356">
        <v>1497</v>
      </c>
      <c r="I60" s="357" t="s">
        <v>4</v>
      </c>
      <c r="J60" s="357">
        <v>1969</v>
      </c>
      <c r="K60" s="357">
        <f>ROUND(+J60*1.26,0)</f>
        <v>2481</v>
      </c>
      <c r="L60" s="357">
        <f>+J60*1.8</f>
        <v>3544.2000000000003</v>
      </c>
      <c r="M60" s="357">
        <v>2272</v>
      </c>
      <c r="N60" s="357">
        <f t="shared" si="19"/>
        <v>1831</v>
      </c>
      <c r="O60" s="303" t="s">
        <v>4</v>
      </c>
      <c r="P60" s="20"/>
      <c r="Q60" s="76"/>
      <c r="R60" s="76"/>
      <c r="S60" s="76"/>
      <c r="T60" s="76"/>
      <c r="U60" s="76"/>
      <c r="V60" s="76"/>
      <c r="W60" s="76"/>
      <c r="X60" s="76"/>
      <c r="Y60" s="76"/>
      <c r="Z60" s="76"/>
    </row>
    <row r="61" spans="1:26" ht="22.9" customHeight="1" x14ac:dyDescent="0.25">
      <c r="A61" s="20"/>
      <c r="B61" s="1128"/>
      <c r="C61" s="927"/>
      <c r="D61" s="120" t="s">
        <v>130</v>
      </c>
      <c r="E61" s="151" t="s">
        <v>710</v>
      </c>
      <c r="F61" s="136" t="s">
        <v>78</v>
      </c>
      <c r="G61" s="137">
        <v>0.16</v>
      </c>
      <c r="H61" s="361">
        <f>ROUND(H60/2*1.1,0)</f>
        <v>823</v>
      </c>
      <c r="I61" s="360" t="s">
        <v>4</v>
      </c>
      <c r="J61" s="360">
        <f t="shared" ref="J61:K61" si="22">ROUND(J60/2*1.1,0)</f>
        <v>1083</v>
      </c>
      <c r="K61" s="360">
        <f t="shared" si="22"/>
        <v>1365</v>
      </c>
      <c r="L61" s="360">
        <f t="shared" ref="L61:M61" si="23">ROUND(L60/2*1.1,0)</f>
        <v>1949</v>
      </c>
      <c r="M61" s="360">
        <f t="shared" si="23"/>
        <v>1250</v>
      </c>
      <c r="N61" s="360">
        <f t="shared" si="19"/>
        <v>1007</v>
      </c>
      <c r="O61" s="303" t="s">
        <v>4</v>
      </c>
      <c r="P61" s="20"/>
      <c r="Q61" s="76"/>
      <c r="R61" s="76"/>
      <c r="S61" s="76"/>
      <c r="T61" s="76"/>
      <c r="U61" s="76"/>
      <c r="V61" s="76"/>
      <c r="W61" s="76"/>
      <c r="X61" s="76"/>
      <c r="Y61" s="76"/>
      <c r="Z61" s="76"/>
    </row>
    <row r="62" spans="1:26" x14ac:dyDescent="0.25">
      <c r="A62" s="20"/>
      <c r="B62" s="1110">
        <v>30</v>
      </c>
      <c r="C62" s="1138" t="s">
        <v>474</v>
      </c>
      <c r="D62" s="146" t="s">
        <v>76</v>
      </c>
      <c r="E62" s="117" t="s">
        <v>398</v>
      </c>
      <c r="F62" s="133" t="s">
        <v>77</v>
      </c>
      <c r="G62" s="296">
        <v>0.22</v>
      </c>
      <c r="H62" s="356">
        <v>2058</v>
      </c>
      <c r="I62" s="357" t="s">
        <v>4</v>
      </c>
      <c r="J62" s="357">
        <v>2707</v>
      </c>
      <c r="K62" s="357">
        <f>ROUND(+J62*1.26,0)</f>
        <v>3411</v>
      </c>
      <c r="L62" s="357">
        <f>+J62*1.8</f>
        <v>4872.6000000000004</v>
      </c>
      <c r="M62" s="357">
        <v>3122</v>
      </c>
      <c r="N62" s="357">
        <f t="shared" si="19"/>
        <v>2518</v>
      </c>
      <c r="O62" s="303" t="s">
        <v>4</v>
      </c>
      <c r="P62" s="20"/>
      <c r="Q62" s="76"/>
      <c r="R62" s="76"/>
      <c r="S62" s="76"/>
      <c r="T62" s="76"/>
      <c r="U62" s="76"/>
      <c r="V62" s="76"/>
      <c r="W62" s="76"/>
      <c r="X62" s="76"/>
      <c r="Y62" s="76"/>
      <c r="Z62" s="76"/>
    </row>
    <row r="63" spans="1:26" ht="20.45" customHeight="1" x14ac:dyDescent="0.25">
      <c r="A63" s="20"/>
      <c r="B63" s="1128"/>
      <c r="C63" s="1139"/>
      <c r="D63" s="120" t="s">
        <v>130</v>
      </c>
      <c r="E63" s="151" t="s">
        <v>710</v>
      </c>
      <c r="F63" s="136" t="s">
        <v>78</v>
      </c>
      <c r="G63" s="137">
        <v>0.22</v>
      </c>
      <c r="H63" s="361">
        <f t="shared" ref="H63:K63" si="24">ROUND(H62/2*1.1,0)</f>
        <v>1132</v>
      </c>
      <c r="I63" s="360" t="s">
        <v>4</v>
      </c>
      <c r="J63" s="360">
        <f t="shared" si="24"/>
        <v>1489</v>
      </c>
      <c r="K63" s="360">
        <f t="shared" si="24"/>
        <v>1876</v>
      </c>
      <c r="L63" s="360">
        <f t="shared" ref="L63:M63" si="25">ROUND(L62/2*1.1,0)</f>
        <v>2680</v>
      </c>
      <c r="M63" s="360">
        <f t="shared" si="25"/>
        <v>1717</v>
      </c>
      <c r="N63" s="360">
        <f t="shared" si="19"/>
        <v>1385</v>
      </c>
      <c r="O63" s="303" t="s">
        <v>4</v>
      </c>
      <c r="P63" s="20"/>
      <c r="Q63" s="76"/>
      <c r="R63" s="76"/>
      <c r="S63" s="76"/>
      <c r="T63" s="76"/>
      <c r="U63" s="76"/>
      <c r="V63" s="76"/>
      <c r="W63" s="76"/>
      <c r="X63" s="76"/>
      <c r="Y63" s="76"/>
      <c r="Z63" s="76"/>
    </row>
    <row r="64" spans="1:26" x14ac:dyDescent="0.25">
      <c r="A64" s="20"/>
      <c r="B64" s="1110">
        <v>31</v>
      </c>
      <c r="C64" s="927" t="s">
        <v>475</v>
      </c>
      <c r="D64" s="152" t="s">
        <v>76</v>
      </c>
      <c r="E64" s="117" t="s">
        <v>398</v>
      </c>
      <c r="F64" s="133" t="s">
        <v>77</v>
      </c>
      <c r="G64" s="296">
        <v>0.27</v>
      </c>
      <c r="H64" s="356">
        <v>2397</v>
      </c>
      <c r="I64" s="357" t="s">
        <v>4</v>
      </c>
      <c r="J64" s="357">
        <v>3283</v>
      </c>
      <c r="K64" s="357">
        <f>ROUND(+J64*1.26,0)</f>
        <v>4137</v>
      </c>
      <c r="L64" s="357">
        <f>+J64*1.8</f>
        <v>5909.4000000000005</v>
      </c>
      <c r="M64" s="357">
        <v>3784</v>
      </c>
      <c r="N64" s="357">
        <f t="shared" si="19"/>
        <v>3053</v>
      </c>
      <c r="O64" s="303" t="s">
        <v>4</v>
      </c>
      <c r="P64" s="20"/>
      <c r="Q64" s="76"/>
      <c r="R64" s="76"/>
      <c r="S64" s="76"/>
      <c r="T64" s="76"/>
      <c r="U64" s="76"/>
      <c r="V64" s="76"/>
      <c r="W64" s="76"/>
      <c r="X64" s="76"/>
      <c r="Y64" s="76"/>
      <c r="Z64" s="76"/>
    </row>
    <row r="65" spans="1:26" ht="25.15" customHeight="1" x14ac:dyDescent="0.25">
      <c r="A65" s="20"/>
      <c r="B65" s="1128"/>
      <c r="C65" s="927"/>
      <c r="D65" s="120" t="s">
        <v>130</v>
      </c>
      <c r="E65" s="151" t="s">
        <v>710</v>
      </c>
      <c r="F65" s="136" t="s">
        <v>78</v>
      </c>
      <c r="G65" s="137">
        <v>0.27</v>
      </c>
      <c r="H65" s="361">
        <f t="shared" ref="H65:K65" si="26">ROUND(H64/2*1.1,0)</f>
        <v>1318</v>
      </c>
      <c r="I65" s="360" t="s">
        <v>4</v>
      </c>
      <c r="J65" s="360">
        <f t="shared" si="26"/>
        <v>1806</v>
      </c>
      <c r="K65" s="360">
        <f t="shared" si="26"/>
        <v>2275</v>
      </c>
      <c r="L65" s="360">
        <f t="shared" ref="L65:M65" si="27">ROUND(L64/2*1.1,0)</f>
        <v>3250</v>
      </c>
      <c r="M65" s="360">
        <f t="shared" si="27"/>
        <v>2081</v>
      </c>
      <c r="N65" s="360">
        <f t="shared" si="19"/>
        <v>1680</v>
      </c>
      <c r="O65" s="303" t="s">
        <v>4</v>
      </c>
      <c r="P65" s="20"/>
      <c r="Q65" s="76"/>
      <c r="R65" s="76"/>
      <c r="S65" s="76"/>
      <c r="T65" s="76"/>
      <c r="U65" s="76"/>
      <c r="V65" s="76"/>
      <c r="W65" s="76"/>
      <c r="X65" s="76"/>
      <c r="Y65" s="76"/>
      <c r="Z65" s="76"/>
    </row>
    <row r="66" spans="1:26" x14ac:dyDescent="0.25">
      <c r="A66" s="20"/>
      <c r="B66" s="1110">
        <v>32</v>
      </c>
      <c r="C66" s="1138" t="s">
        <v>476</v>
      </c>
      <c r="D66" s="146" t="s">
        <v>76</v>
      </c>
      <c r="E66" s="117" t="s">
        <v>398</v>
      </c>
      <c r="F66" s="133" t="s">
        <v>77</v>
      </c>
      <c r="G66" s="296">
        <v>0.32</v>
      </c>
      <c r="H66" s="356">
        <v>2968</v>
      </c>
      <c r="I66" s="357" t="s">
        <v>4</v>
      </c>
      <c r="J66" s="357">
        <v>3907</v>
      </c>
      <c r="K66" s="357">
        <f>ROUND(+J66*1.26,0)</f>
        <v>4923</v>
      </c>
      <c r="L66" s="357">
        <f>+J66*1.8</f>
        <v>7032.6</v>
      </c>
      <c r="M66" s="357">
        <v>4503</v>
      </c>
      <c r="N66" s="357">
        <f t="shared" si="19"/>
        <v>3634</v>
      </c>
      <c r="O66" s="303" t="s">
        <v>4</v>
      </c>
      <c r="P66" s="20"/>
      <c r="Q66" s="76"/>
      <c r="R66" s="76"/>
      <c r="S66" s="76"/>
      <c r="T66" s="76"/>
      <c r="U66" s="76"/>
      <c r="V66" s="76"/>
      <c r="W66" s="76"/>
      <c r="X66" s="76"/>
      <c r="Y66" s="76"/>
      <c r="Z66" s="76"/>
    </row>
    <row r="67" spans="1:26" ht="24" customHeight="1" x14ac:dyDescent="0.25">
      <c r="A67" s="20"/>
      <c r="B67" s="1128"/>
      <c r="C67" s="1139"/>
      <c r="D67" s="120" t="s">
        <v>130</v>
      </c>
      <c r="E67" s="151" t="s">
        <v>710</v>
      </c>
      <c r="F67" s="136" t="s">
        <v>78</v>
      </c>
      <c r="G67" s="137">
        <v>0.32</v>
      </c>
      <c r="H67" s="361">
        <f t="shared" ref="H67:K67" si="28">ROUND(H66/2*1.1,0)</f>
        <v>1632</v>
      </c>
      <c r="I67" s="360" t="s">
        <v>4</v>
      </c>
      <c r="J67" s="360">
        <f t="shared" si="28"/>
        <v>2149</v>
      </c>
      <c r="K67" s="359">
        <f t="shared" si="28"/>
        <v>2708</v>
      </c>
      <c r="L67" s="360">
        <f t="shared" ref="L67:M67" si="29">ROUND(L66/2*1.1,0)</f>
        <v>3868</v>
      </c>
      <c r="M67" s="360">
        <f t="shared" si="29"/>
        <v>2477</v>
      </c>
      <c r="N67" s="360">
        <f t="shared" si="19"/>
        <v>1999</v>
      </c>
      <c r="O67" s="303" t="s">
        <v>4</v>
      </c>
      <c r="P67" s="20"/>
      <c r="Q67" s="76"/>
      <c r="R67" s="76"/>
      <c r="S67" s="76"/>
      <c r="T67" s="76"/>
      <c r="U67" s="76"/>
      <c r="V67" s="76"/>
      <c r="W67" s="76"/>
      <c r="X67" s="76"/>
      <c r="Y67" s="76"/>
      <c r="Z67" s="76"/>
    </row>
    <row r="68" spans="1:26" x14ac:dyDescent="0.25">
      <c r="A68" s="20"/>
      <c r="B68" s="1110">
        <v>33</v>
      </c>
      <c r="C68" s="927" t="s">
        <v>477</v>
      </c>
      <c r="D68" s="152" t="s">
        <v>76</v>
      </c>
      <c r="E68" s="135" t="s">
        <v>398</v>
      </c>
      <c r="F68" s="133" t="s">
        <v>77</v>
      </c>
      <c r="G68" s="296">
        <v>0.23699999999999999</v>
      </c>
      <c r="H68" s="356">
        <v>1497</v>
      </c>
      <c r="I68" s="357" t="s">
        <v>4</v>
      </c>
      <c r="J68" s="357">
        <v>1969</v>
      </c>
      <c r="K68" s="357">
        <f>ROUND(+J68*1.26,0)</f>
        <v>2481</v>
      </c>
      <c r="L68" s="357">
        <f>+J68*1.8</f>
        <v>3544.2000000000003</v>
      </c>
      <c r="M68" s="357">
        <v>2272</v>
      </c>
      <c r="N68" s="357">
        <f t="shared" si="19"/>
        <v>1831</v>
      </c>
      <c r="O68" s="303" t="s">
        <v>4</v>
      </c>
      <c r="P68" s="20"/>
      <c r="Q68" s="76"/>
      <c r="R68" s="76"/>
      <c r="S68" s="76"/>
      <c r="T68" s="76"/>
      <c r="U68" s="76"/>
      <c r="V68" s="76"/>
      <c r="W68" s="76"/>
      <c r="X68" s="76"/>
      <c r="Y68" s="76"/>
      <c r="Z68" s="76"/>
    </row>
    <row r="69" spans="1:26" ht="25.9" customHeight="1" x14ac:dyDescent="0.25">
      <c r="A69" s="20"/>
      <c r="B69" s="1128"/>
      <c r="C69" s="927"/>
      <c r="D69" s="120" t="s">
        <v>130</v>
      </c>
      <c r="E69" s="151" t="s">
        <v>217</v>
      </c>
      <c r="F69" s="136" t="s">
        <v>78</v>
      </c>
      <c r="G69" s="137">
        <v>0.23699999999999999</v>
      </c>
      <c r="H69" s="642">
        <f t="shared" ref="H69:K69" si="30">ROUND(H68/2*1.1,0)</f>
        <v>823</v>
      </c>
      <c r="I69" s="643" t="s">
        <v>4</v>
      </c>
      <c r="J69" s="643">
        <f t="shared" si="30"/>
        <v>1083</v>
      </c>
      <c r="K69" s="359">
        <f t="shared" si="30"/>
        <v>1365</v>
      </c>
      <c r="L69" s="643">
        <f t="shared" ref="L69:M69" si="31">ROUND(L68/2*1.1,0)</f>
        <v>1949</v>
      </c>
      <c r="M69" s="643">
        <f t="shared" si="31"/>
        <v>1250</v>
      </c>
      <c r="N69" s="643">
        <f t="shared" si="19"/>
        <v>1007</v>
      </c>
      <c r="O69" s="303" t="s">
        <v>4</v>
      </c>
      <c r="P69" s="20"/>
      <c r="Q69" s="76"/>
      <c r="R69" s="76"/>
      <c r="S69" s="76"/>
      <c r="T69" s="76"/>
      <c r="U69" s="76"/>
      <c r="V69" s="76"/>
      <c r="W69" s="76"/>
      <c r="X69" s="76"/>
      <c r="Y69" s="76"/>
      <c r="Z69" s="76"/>
    </row>
    <row r="70" spans="1:26" x14ac:dyDescent="0.25">
      <c r="A70" s="20"/>
      <c r="B70" s="1110">
        <v>34</v>
      </c>
      <c r="C70" s="1138" t="s">
        <v>478</v>
      </c>
      <c r="D70" s="152" t="s">
        <v>76</v>
      </c>
      <c r="E70" s="117" t="s">
        <v>398</v>
      </c>
      <c r="F70" s="133" t="s">
        <v>77</v>
      </c>
      <c r="G70" s="296">
        <v>0.23699999999999999</v>
      </c>
      <c r="H70" s="356">
        <v>1497</v>
      </c>
      <c r="I70" s="357" t="s">
        <v>4</v>
      </c>
      <c r="J70" s="357">
        <v>1969</v>
      </c>
      <c r="K70" s="357">
        <f>ROUND(+J70*1.26,0)</f>
        <v>2481</v>
      </c>
      <c r="L70" s="357">
        <f>+J70*1.8</f>
        <v>3544.2000000000003</v>
      </c>
      <c r="M70" s="357">
        <v>2272</v>
      </c>
      <c r="N70" s="357">
        <f t="shared" si="19"/>
        <v>1831</v>
      </c>
      <c r="O70" s="303" t="s">
        <v>4</v>
      </c>
      <c r="P70" s="20"/>
      <c r="Q70" s="76"/>
      <c r="R70" s="76"/>
      <c r="S70" s="76"/>
      <c r="T70" s="76"/>
      <c r="U70" s="76"/>
      <c r="V70" s="76"/>
      <c r="W70" s="76"/>
      <c r="X70" s="76"/>
      <c r="Y70" s="76"/>
      <c r="Z70" s="76"/>
    </row>
    <row r="71" spans="1:26" ht="20.45" customHeight="1" x14ac:dyDescent="0.25">
      <c r="A71" s="20"/>
      <c r="B71" s="1128"/>
      <c r="C71" s="1139"/>
      <c r="D71" s="120" t="s">
        <v>130</v>
      </c>
      <c r="E71" s="151" t="s">
        <v>217</v>
      </c>
      <c r="F71" s="136" t="s">
        <v>78</v>
      </c>
      <c r="G71" s="137">
        <v>0.23699999999999999</v>
      </c>
      <c r="H71" s="642">
        <f t="shared" ref="H71:K71" si="32">ROUND(H70/2*1.1,0)</f>
        <v>823</v>
      </c>
      <c r="I71" s="643" t="s">
        <v>4</v>
      </c>
      <c r="J71" s="643">
        <f t="shared" si="32"/>
        <v>1083</v>
      </c>
      <c r="K71" s="359">
        <f t="shared" si="32"/>
        <v>1365</v>
      </c>
      <c r="L71" s="643">
        <f t="shared" ref="L71:M71" si="33">ROUND(L70/2*1.1,0)</f>
        <v>1949</v>
      </c>
      <c r="M71" s="643">
        <f t="shared" si="33"/>
        <v>1250</v>
      </c>
      <c r="N71" s="643">
        <f t="shared" si="19"/>
        <v>1007</v>
      </c>
      <c r="O71" s="303" t="s">
        <v>4</v>
      </c>
      <c r="P71" s="20"/>
      <c r="Q71" s="76"/>
      <c r="R71" s="76"/>
      <c r="S71" s="76"/>
      <c r="T71" s="76"/>
      <c r="U71" s="76"/>
      <c r="V71" s="76"/>
      <c r="W71" s="76"/>
      <c r="X71" s="76"/>
      <c r="Y71" s="76"/>
      <c r="Z71" s="76"/>
    </row>
    <row r="72" spans="1:26" x14ac:dyDescent="0.25">
      <c r="A72" s="20"/>
      <c r="B72" s="1110">
        <v>35</v>
      </c>
      <c r="C72" s="1138" t="s">
        <v>479</v>
      </c>
      <c r="D72" s="152" t="s">
        <v>76</v>
      </c>
      <c r="E72" s="117" t="s">
        <v>398</v>
      </c>
      <c r="F72" s="133" t="s">
        <v>77</v>
      </c>
      <c r="G72" s="296">
        <v>0.27200000000000002</v>
      </c>
      <c r="H72" s="356">
        <v>1870</v>
      </c>
      <c r="I72" s="357" t="s">
        <v>4</v>
      </c>
      <c r="J72" s="357">
        <v>2461</v>
      </c>
      <c r="K72" s="357">
        <f>ROUND(+J72*1.26,0)</f>
        <v>3101</v>
      </c>
      <c r="L72" s="357">
        <f>+J72*1.8</f>
        <v>4429.8</v>
      </c>
      <c r="M72" s="357">
        <v>2838</v>
      </c>
      <c r="N72" s="357">
        <f t="shared" si="19"/>
        <v>2289</v>
      </c>
      <c r="O72" s="303" t="s">
        <v>4</v>
      </c>
      <c r="P72" s="20"/>
      <c r="Q72" s="76"/>
      <c r="R72" s="76"/>
      <c r="S72" s="76"/>
      <c r="T72" s="76"/>
      <c r="U72" s="76"/>
      <c r="V72" s="76"/>
      <c r="W72" s="76"/>
      <c r="X72" s="76"/>
      <c r="Y72" s="76"/>
      <c r="Z72" s="76"/>
    </row>
    <row r="73" spans="1:26" ht="23.45" customHeight="1" x14ac:dyDescent="0.25">
      <c r="A73" s="20"/>
      <c r="B73" s="1128"/>
      <c r="C73" s="1139"/>
      <c r="D73" s="120" t="s">
        <v>130</v>
      </c>
      <c r="E73" s="151" t="s">
        <v>217</v>
      </c>
      <c r="F73" s="136" t="s">
        <v>78</v>
      </c>
      <c r="G73" s="137">
        <v>0.27200000000000002</v>
      </c>
      <c r="H73" s="358">
        <f t="shared" ref="H73:K73" si="34">ROUND(H72/2*1.1,0)</f>
        <v>1029</v>
      </c>
      <c r="I73" s="364" t="s">
        <v>4</v>
      </c>
      <c r="J73" s="364">
        <f t="shared" si="34"/>
        <v>1354</v>
      </c>
      <c r="K73" s="359">
        <f t="shared" si="34"/>
        <v>1706</v>
      </c>
      <c r="L73" s="364">
        <f t="shared" ref="L73:M73" si="35">ROUND(L72/2*1.1,0)</f>
        <v>2436</v>
      </c>
      <c r="M73" s="364">
        <f t="shared" si="35"/>
        <v>1561</v>
      </c>
      <c r="N73" s="364">
        <f t="shared" si="19"/>
        <v>1259</v>
      </c>
      <c r="O73" s="303" t="s">
        <v>4</v>
      </c>
      <c r="P73" s="20"/>
      <c r="Q73" s="76"/>
      <c r="R73" s="76"/>
      <c r="S73" s="76"/>
      <c r="T73" s="76"/>
      <c r="U73" s="76"/>
      <c r="V73" s="76"/>
      <c r="W73" s="76"/>
      <c r="X73" s="76"/>
      <c r="Y73" s="76"/>
      <c r="Z73" s="76"/>
    </row>
    <row r="74" spans="1:26" x14ac:dyDescent="0.25">
      <c r="A74" s="20"/>
      <c r="B74" s="1110">
        <v>36</v>
      </c>
      <c r="C74" s="927" t="s">
        <v>480</v>
      </c>
      <c r="D74" s="152" t="s">
        <v>76</v>
      </c>
      <c r="E74" s="117" t="s">
        <v>398</v>
      </c>
      <c r="F74" s="133" t="s">
        <v>77</v>
      </c>
      <c r="G74" s="296">
        <v>0.28699999999999998</v>
      </c>
      <c r="H74" s="356">
        <v>1869</v>
      </c>
      <c r="I74" s="357" t="s">
        <v>4</v>
      </c>
      <c r="J74" s="357">
        <f>J72</f>
        <v>2461</v>
      </c>
      <c r="K74" s="357">
        <f>ROUND(+J74*1.26,0)</f>
        <v>3101</v>
      </c>
      <c r="L74" s="357">
        <f>+J74*1.8</f>
        <v>4429.8</v>
      </c>
      <c r="M74" s="357">
        <v>2838</v>
      </c>
      <c r="N74" s="357">
        <f t="shared" si="19"/>
        <v>2289</v>
      </c>
      <c r="O74" s="303" t="s">
        <v>4</v>
      </c>
      <c r="P74" s="20"/>
      <c r="Q74" s="76"/>
      <c r="R74" s="76"/>
      <c r="S74" s="76"/>
      <c r="T74" s="76"/>
      <c r="U74" s="76"/>
      <c r="V74" s="76"/>
      <c r="W74" s="76"/>
      <c r="X74" s="76"/>
      <c r="Y74" s="76"/>
      <c r="Z74" s="76"/>
    </row>
    <row r="75" spans="1:26" ht="19.149999999999999" customHeight="1" x14ac:dyDescent="0.25">
      <c r="A75" s="20"/>
      <c r="B75" s="1128"/>
      <c r="C75" s="1139"/>
      <c r="D75" s="120" t="s">
        <v>130</v>
      </c>
      <c r="E75" s="151" t="s">
        <v>217</v>
      </c>
      <c r="F75" s="136" t="s">
        <v>78</v>
      </c>
      <c r="G75" s="137">
        <v>0.28699999999999998</v>
      </c>
      <c r="H75" s="358">
        <f t="shared" ref="H75:K75" si="36">ROUND(H74/2*1.1,0)</f>
        <v>1028</v>
      </c>
      <c r="I75" s="364" t="s">
        <v>4</v>
      </c>
      <c r="J75" s="364">
        <f t="shared" si="36"/>
        <v>1354</v>
      </c>
      <c r="K75" s="364">
        <f t="shared" si="36"/>
        <v>1706</v>
      </c>
      <c r="L75" s="364">
        <f t="shared" ref="L75:M75" si="37">ROUND(L74/2*1.1,0)</f>
        <v>2436</v>
      </c>
      <c r="M75" s="364">
        <f t="shared" si="37"/>
        <v>1561</v>
      </c>
      <c r="N75" s="364">
        <f t="shared" si="19"/>
        <v>1259</v>
      </c>
      <c r="O75" s="303" t="s">
        <v>4</v>
      </c>
      <c r="P75" s="20"/>
      <c r="Q75" s="76"/>
      <c r="R75" s="76"/>
      <c r="S75" s="76"/>
      <c r="T75" s="76"/>
      <c r="U75" s="76"/>
      <c r="V75" s="76"/>
      <c r="W75" s="76"/>
      <c r="X75" s="76"/>
      <c r="Y75" s="76"/>
      <c r="Z75" s="76"/>
    </row>
    <row r="76" spans="1:26" x14ac:dyDescent="0.25">
      <c r="A76" s="20"/>
      <c r="B76" s="1110">
        <v>37</v>
      </c>
      <c r="C76" s="927" t="s">
        <v>481</v>
      </c>
      <c r="D76" s="146" t="s">
        <v>76</v>
      </c>
      <c r="E76" s="147" t="s">
        <v>398</v>
      </c>
      <c r="F76" s="153" t="s">
        <v>77</v>
      </c>
      <c r="G76" s="154">
        <v>0.32300000000000001</v>
      </c>
      <c r="H76" s="356">
        <v>2245</v>
      </c>
      <c r="I76" s="357" t="s">
        <v>4</v>
      </c>
      <c r="J76" s="357">
        <v>2953</v>
      </c>
      <c r="K76" s="357">
        <f>ROUND(+J76*1.26,0)</f>
        <v>3721</v>
      </c>
      <c r="L76" s="357">
        <f>+J76*1.8</f>
        <v>5315.4000000000005</v>
      </c>
      <c r="M76" s="357">
        <v>3405</v>
      </c>
      <c r="N76" s="357">
        <f t="shared" si="19"/>
        <v>2746</v>
      </c>
      <c r="O76" s="303" t="s">
        <v>4</v>
      </c>
      <c r="P76" s="20"/>
      <c r="Q76" s="76"/>
      <c r="R76" s="76"/>
      <c r="S76" s="76"/>
      <c r="T76" s="76"/>
      <c r="U76" s="76"/>
      <c r="V76" s="76"/>
      <c r="W76" s="76"/>
      <c r="X76" s="76"/>
      <c r="Y76" s="76"/>
      <c r="Z76" s="76"/>
    </row>
    <row r="77" spans="1:26" ht="22.15" customHeight="1" x14ac:dyDescent="0.25">
      <c r="A77" s="20"/>
      <c r="B77" s="1128"/>
      <c r="C77" s="927"/>
      <c r="D77" s="120" t="s">
        <v>130</v>
      </c>
      <c r="E77" s="151" t="s">
        <v>217</v>
      </c>
      <c r="F77" s="136" t="s">
        <v>78</v>
      </c>
      <c r="G77" s="137">
        <v>0.32300000000000001</v>
      </c>
      <c r="H77" s="361">
        <f t="shared" ref="H77:K77" si="38">ROUND(H76/2*1.1,0)</f>
        <v>1235</v>
      </c>
      <c r="I77" s="360" t="s">
        <v>4</v>
      </c>
      <c r="J77" s="360">
        <f t="shared" si="38"/>
        <v>1624</v>
      </c>
      <c r="K77" s="360">
        <f t="shared" si="38"/>
        <v>2047</v>
      </c>
      <c r="L77" s="360">
        <f t="shared" ref="L77:M77" si="39">ROUND(L76/2*1.1,0)</f>
        <v>2923</v>
      </c>
      <c r="M77" s="360">
        <f t="shared" si="39"/>
        <v>1873</v>
      </c>
      <c r="N77" s="360">
        <f t="shared" si="19"/>
        <v>1510</v>
      </c>
      <c r="O77" s="303" t="s">
        <v>4</v>
      </c>
      <c r="P77" s="20"/>
      <c r="Q77" s="76"/>
      <c r="R77" s="76"/>
      <c r="S77" s="76"/>
      <c r="T77" s="76"/>
      <c r="U77" s="76"/>
      <c r="V77" s="76"/>
      <c r="W77" s="76"/>
      <c r="X77" s="76"/>
      <c r="Y77" s="76"/>
      <c r="Z77" s="76"/>
    </row>
    <row r="78" spans="1:26" x14ac:dyDescent="0.25">
      <c r="A78" s="20"/>
      <c r="B78" s="1110">
        <v>38</v>
      </c>
      <c r="C78" s="1138" t="s">
        <v>482</v>
      </c>
      <c r="D78" s="142" t="s">
        <v>76</v>
      </c>
      <c r="E78" s="135" t="s">
        <v>398</v>
      </c>
      <c r="F78" s="155" t="s">
        <v>77</v>
      </c>
      <c r="G78" s="156">
        <v>0.33700000000000002</v>
      </c>
      <c r="H78" s="356">
        <f>H76</f>
        <v>2245</v>
      </c>
      <c r="I78" s="357" t="s">
        <v>4</v>
      </c>
      <c r="J78" s="357">
        <f>J76</f>
        <v>2953</v>
      </c>
      <c r="K78" s="357">
        <f>ROUND(+J78*1.26,0)</f>
        <v>3721</v>
      </c>
      <c r="L78" s="357">
        <f>+J78*1.8</f>
        <v>5315.4000000000005</v>
      </c>
      <c r="M78" s="357">
        <v>3405</v>
      </c>
      <c r="N78" s="357">
        <f t="shared" si="19"/>
        <v>2746</v>
      </c>
      <c r="O78" s="303" t="s">
        <v>4</v>
      </c>
      <c r="P78" s="20"/>
      <c r="Q78" s="76"/>
      <c r="R78" s="76"/>
      <c r="S78" s="76"/>
      <c r="T78" s="76"/>
      <c r="U78" s="76"/>
      <c r="V78" s="76"/>
      <c r="W78" s="76"/>
      <c r="X78" s="76"/>
      <c r="Y78" s="76"/>
      <c r="Z78" s="76"/>
    </row>
    <row r="79" spans="1:26" ht="19.899999999999999" customHeight="1" x14ac:dyDescent="0.25">
      <c r="A79" s="20"/>
      <c r="B79" s="1128"/>
      <c r="C79" s="1139"/>
      <c r="D79" s="120" t="s">
        <v>130</v>
      </c>
      <c r="E79" s="145" t="s">
        <v>217</v>
      </c>
      <c r="F79" s="133" t="s">
        <v>78</v>
      </c>
      <c r="G79" s="296">
        <v>0.33700000000000002</v>
      </c>
      <c r="H79" s="361">
        <f t="shared" ref="H79:K79" si="40">ROUND(H78/2*1.1,0)</f>
        <v>1235</v>
      </c>
      <c r="I79" s="360" t="s">
        <v>4</v>
      </c>
      <c r="J79" s="360">
        <f t="shared" si="40"/>
        <v>1624</v>
      </c>
      <c r="K79" s="360">
        <f t="shared" si="40"/>
        <v>2047</v>
      </c>
      <c r="L79" s="360">
        <f t="shared" ref="L79:M79" si="41">ROUND(L78/2*1.1,0)</f>
        <v>2923</v>
      </c>
      <c r="M79" s="360">
        <f t="shared" si="41"/>
        <v>1873</v>
      </c>
      <c r="N79" s="360">
        <f t="shared" si="19"/>
        <v>1510</v>
      </c>
      <c r="O79" s="303" t="s">
        <v>4</v>
      </c>
      <c r="P79" s="20"/>
      <c r="Q79" s="76"/>
      <c r="R79" s="76"/>
      <c r="S79" s="76"/>
      <c r="T79" s="76"/>
      <c r="U79" s="76"/>
      <c r="V79" s="76"/>
      <c r="W79" s="76"/>
      <c r="X79" s="76"/>
      <c r="Y79" s="76"/>
      <c r="Z79" s="76"/>
    </row>
    <row r="80" spans="1:26" x14ac:dyDescent="0.25">
      <c r="A80" s="20"/>
      <c r="B80" s="1110">
        <v>39</v>
      </c>
      <c r="C80" s="927" t="s">
        <v>483</v>
      </c>
      <c r="D80" s="134" t="s">
        <v>76</v>
      </c>
      <c r="E80" s="135" t="s">
        <v>398</v>
      </c>
      <c r="F80" s="136" t="s">
        <v>77</v>
      </c>
      <c r="G80" s="137">
        <v>0.372</v>
      </c>
      <c r="H80" s="356">
        <v>2494</v>
      </c>
      <c r="I80" s="357" t="s">
        <v>4</v>
      </c>
      <c r="J80" s="357">
        <v>3283</v>
      </c>
      <c r="K80" s="357">
        <f>ROUND(+J80*1.26,0)</f>
        <v>4137</v>
      </c>
      <c r="L80" s="357">
        <f>+J80*1.8</f>
        <v>5909.4000000000005</v>
      </c>
      <c r="M80" s="357">
        <v>3784</v>
      </c>
      <c r="N80" s="357">
        <f t="shared" si="19"/>
        <v>3053</v>
      </c>
      <c r="O80" s="303" t="s">
        <v>4</v>
      </c>
      <c r="P80" s="20"/>
      <c r="Q80" s="76"/>
      <c r="R80" s="76"/>
      <c r="S80" s="76"/>
      <c r="T80" s="76"/>
      <c r="U80" s="76"/>
      <c r="V80" s="76"/>
      <c r="W80" s="76"/>
      <c r="X80" s="76"/>
      <c r="Y80" s="76"/>
      <c r="Z80" s="76"/>
    </row>
    <row r="81" spans="1:26" ht="16.5" x14ac:dyDescent="0.25">
      <c r="A81" s="20"/>
      <c r="B81" s="1128"/>
      <c r="C81" s="1139"/>
      <c r="D81" s="120" t="s">
        <v>130</v>
      </c>
      <c r="E81" s="145" t="s">
        <v>217</v>
      </c>
      <c r="F81" s="133" t="s">
        <v>78</v>
      </c>
      <c r="G81" s="296">
        <v>0.372</v>
      </c>
      <c r="H81" s="361">
        <f t="shared" ref="H81:K81" si="42">ROUND(H80/2*1.1,0)</f>
        <v>1372</v>
      </c>
      <c r="I81" s="360" t="s">
        <v>4</v>
      </c>
      <c r="J81" s="360">
        <f t="shared" si="42"/>
        <v>1806</v>
      </c>
      <c r="K81" s="360">
        <f t="shared" si="42"/>
        <v>2275</v>
      </c>
      <c r="L81" s="360">
        <f t="shared" ref="L81:M81" si="43">ROUND(L80/2*1.1,0)</f>
        <v>3250</v>
      </c>
      <c r="M81" s="360">
        <f t="shared" si="43"/>
        <v>2081</v>
      </c>
      <c r="N81" s="360">
        <f t="shared" si="19"/>
        <v>1680</v>
      </c>
      <c r="O81" s="303" t="s">
        <v>4</v>
      </c>
      <c r="P81" s="20"/>
      <c r="Q81" s="76"/>
      <c r="R81" s="76"/>
      <c r="S81" s="76"/>
      <c r="T81" s="76"/>
      <c r="U81" s="76"/>
      <c r="V81" s="76"/>
      <c r="W81" s="76"/>
      <c r="X81" s="76"/>
      <c r="Y81" s="76"/>
      <c r="Z81" s="76"/>
    </row>
    <row r="82" spans="1:26" x14ac:dyDescent="0.25">
      <c r="A82" s="20"/>
      <c r="B82" s="1110">
        <v>40</v>
      </c>
      <c r="C82" s="927" t="s">
        <v>484</v>
      </c>
      <c r="D82" s="157" t="s">
        <v>76</v>
      </c>
      <c r="E82" s="158" t="s">
        <v>398</v>
      </c>
      <c r="F82" s="153" t="s">
        <v>77</v>
      </c>
      <c r="G82" s="154">
        <v>0.38700000000000001</v>
      </c>
      <c r="H82" s="356">
        <v>2618</v>
      </c>
      <c r="I82" s="357" t="s">
        <v>4</v>
      </c>
      <c r="J82" s="357">
        <v>3611</v>
      </c>
      <c r="K82" s="357">
        <f>ROUND(+J82*1.26,0)</f>
        <v>4550</v>
      </c>
      <c r="L82" s="357">
        <f>+J82*1.8</f>
        <v>6499.8</v>
      </c>
      <c r="M82" s="357">
        <v>3973</v>
      </c>
      <c r="N82" s="357">
        <f t="shared" si="19"/>
        <v>3358</v>
      </c>
      <c r="O82" s="303" t="s">
        <v>4</v>
      </c>
      <c r="P82" s="20"/>
      <c r="Q82" s="76"/>
      <c r="R82" s="76"/>
      <c r="S82" s="76"/>
      <c r="T82" s="76"/>
      <c r="U82" s="76"/>
      <c r="V82" s="76"/>
      <c r="W82" s="76"/>
      <c r="X82" s="76"/>
      <c r="Y82" s="76"/>
      <c r="Z82" s="76"/>
    </row>
    <row r="83" spans="1:26" ht="16.5" x14ac:dyDescent="0.25">
      <c r="A83" s="20"/>
      <c r="B83" s="1128"/>
      <c r="C83" s="927"/>
      <c r="D83" s="120" t="s">
        <v>130</v>
      </c>
      <c r="E83" s="139" t="s">
        <v>217</v>
      </c>
      <c r="F83" s="136" t="s">
        <v>78</v>
      </c>
      <c r="G83" s="137">
        <v>0.38700000000000001</v>
      </c>
      <c r="H83" s="361">
        <f t="shared" ref="H83:K83" si="44">ROUND(H82/2*1.1,0)</f>
        <v>1440</v>
      </c>
      <c r="I83" s="360" t="s">
        <v>4</v>
      </c>
      <c r="J83" s="360">
        <f t="shared" si="44"/>
        <v>1986</v>
      </c>
      <c r="K83" s="360">
        <f t="shared" si="44"/>
        <v>2503</v>
      </c>
      <c r="L83" s="360">
        <f t="shared" ref="L83:M83" si="45">ROUND(L82/2*1.1,0)</f>
        <v>3575</v>
      </c>
      <c r="M83" s="360">
        <f t="shared" si="45"/>
        <v>2185</v>
      </c>
      <c r="N83" s="360">
        <f t="shared" si="19"/>
        <v>1847</v>
      </c>
      <c r="O83" s="303" t="s">
        <v>4</v>
      </c>
      <c r="P83" s="20"/>
      <c r="Q83" s="76"/>
      <c r="R83" s="76"/>
      <c r="S83" s="76"/>
      <c r="T83" s="76"/>
      <c r="U83" s="76"/>
      <c r="V83" s="76"/>
      <c r="W83" s="76"/>
      <c r="X83" s="76"/>
      <c r="Y83" s="76"/>
      <c r="Z83" s="76"/>
    </row>
    <row r="84" spans="1:26" x14ac:dyDescent="0.25">
      <c r="A84" s="20"/>
      <c r="B84" s="1110">
        <v>41</v>
      </c>
      <c r="C84" s="1138" t="s">
        <v>485</v>
      </c>
      <c r="D84" s="142" t="s">
        <v>76</v>
      </c>
      <c r="E84" s="143" t="s">
        <v>398</v>
      </c>
      <c r="F84" s="155" t="s">
        <v>77</v>
      </c>
      <c r="G84" s="156">
        <v>0.42199999999999999</v>
      </c>
      <c r="H84" s="356">
        <v>2742</v>
      </c>
      <c r="I84" s="357" t="s">
        <v>4</v>
      </c>
      <c r="J84" s="357">
        <v>3611</v>
      </c>
      <c r="K84" s="357">
        <f>ROUND(+J84*1.26,0)</f>
        <v>4550</v>
      </c>
      <c r="L84" s="357">
        <f>+J84*1.8</f>
        <v>6499.8</v>
      </c>
      <c r="M84" s="357">
        <v>4162</v>
      </c>
      <c r="N84" s="357">
        <f t="shared" si="19"/>
        <v>3358</v>
      </c>
      <c r="O84" s="303" t="s">
        <v>4</v>
      </c>
      <c r="P84" s="20"/>
      <c r="Q84" s="76"/>
      <c r="R84" s="76"/>
      <c r="S84" s="76"/>
      <c r="T84" s="76"/>
      <c r="U84" s="76"/>
      <c r="V84" s="76"/>
      <c r="W84" s="76"/>
      <c r="X84" s="76"/>
      <c r="Y84" s="76"/>
      <c r="Z84" s="76"/>
    </row>
    <row r="85" spans="1:26" ht="16.5" x14ac:dyDescent="0.25">
      <c r="A85" s="20"/>
      <c r="B85" s="1128"/>
      <c r="C85" s="1139"/>
      <c r="D85" s="120" t="s">
        <v>130</v>
      </c>
      <c r="E85" s="145" t="s">
        <v>217</v>
      </c>
      <c r="F85" s="133" t="s">
        <v>78</v>
      </c>
      <c r="G85" s="296">
        <v>0.42199999999999999</v>
      </c>
      <c r="H85" s="358">
        <f t="shared" ref="H85:K85" si="46">ROUND(H84/2*1.1,0)</f>
        <v>1508</v>
      </c>
      <c r="I85" s="364" t="s">
        <v>4</v>
      </c>
      <c r="J85" s="364">
        <f t="shared" si="46"/>
        <v>1986</v>
      </c>
      <c r="K85" s="364">
        <f t="shared" si="46"/>
        <v>2503</v>
      </c>
      <c r="L85" s="364">
        <f t="shared" ref="L85:M85" si="47">ROUND(L84/2*1.1,0)</f>
        <v>3575</v>
      </c>
      <c r="M85" s="364">
        <f t="shared" si="47"/>
        <v>2289</v>
      </c>
      <c r="N85" s="364">
        <f t="shared" si="19"/>
        <v>1847</v>
      </c>
      <c r="O85" s="303" t="s">
        <v>4</v>
      </c>
      <c r="P85" s="20"/>
      <c r="Q85" s="76"/>
      <c r="R85" s="76"/>
      <c r="S85" s="76"/>
      <c r="T85" s="76"/>
      <c r="U85" s="76"/>
      <c r="V85" s="76"/>
      <c r="W85" s="76"/>
      <c r="X85" s="76"/>
      <c r="Y85" s="76"/>
      <c r="Z85" s="76"/>
    </row>
    <row r="86" spans="1:26" x14ac:dyDescent="0.25">
      <c r="A86" s="20"/>
      <c r="B86" s="1110">
        <v>42</v>
      </c>
      <c r="C86" s="927" t="s">
        <v>486</v>
      </c>
      <c r="D86" s="134" t="s">
        <v>76</v>
      </c>
      <c r="E86" s="135" t="s">
        <v>398</v>
      </c>
      <c r="F86" s="136" t="s">
        <v>77</v>
      </c>
      <c r="G86" s="137">
        <v>0.437</v>
      </c>
      <c r="H86" s="356">
        <v>2742</v>
      </c>
      <c r="I86" s="357" t="s">
        <v>4</v>
      </c>
      <c r="J86" s="357">
        <f>J84</f>
        <v>3611</v>
      </c>
      <c r="K86" s="357">
        <f>ROUND(+J86*1.26,0)</f>
        <v>4550</v>
      </c>
      <c r="L86" s="357">
        <f>+J86*1.8</f>
        <v>6499.8</v>
      </c>
      <c r="M86" s="357">
        <v>4162</v>
      </c>
      <c r="N86" s="357">
        <f t="shared" si="19"/>
        <v>3358</v>
      </c>
      <c r="O86" s="303" t="s">
        <v>4</v>
      </c>
      <c r="P86" s="20"/>
      <c r="Q86" s="76"/>
      <c r="R86" s="76"/>
      <c r="S86" s="76"/>
      <c r="T86" s="76"/>
      <c r="U86" s="76"/>
      <c r="V86" s="76"/>
      <c r="W86" s="76"/>
      <c r="X86" s="76"/>
      <c r="Y86" s="76"/>
      <c r="Z86" s="76"/>
    </row>
    <row r="87" spans="1:26" ht="16.5" x14ac:dyDescent="0.25">
      <c r="A87" s="20"/>
      <c r="B87" s="1128"/>
      <c r="C87" s="927"/>
      <c r="D87" s="120" t="s">
        <v>130</v>
      </c>
      <c r="E87" s="145" t="s">
        <v>217</v>
      </c>
      <c r="F87" s="133" t="s">
        <v>78</v>
      </c>
      <c r="G87" s="296">
        <v>0.437</v>
      </c>
      <c r="H87" s="358">
        <f t="shared" ref="H87:K87" si="48">ROUND(H86/2*1.1,0)</f>
        <v>1508</v>
      </c>
      <c r="I87" s="364" t="s">
        <v>4</v>
      </c>
      <c r="J87" s="364">
        <f t="shared" si="48"/>
        <v>1986</v>
      </c>
      <c r="K87" s="364">
        <f t="shared" si="48"/>
        <v>2503</v>
      </c>
      <c r="L87" s="364">
        <f t="shared" ref="L87:M87" si="49">ROUND(L86/2*1.1,0)</f>
        <v>3575</v>
      </c>
      <c r="M87" s="364">
        <f t="shared" si="49"/>
        <v>2289</v>
      </c>
      <c r="N87" s="364">
        <f t="shared" si="19"/>
        <v>1847</v>
      </c>
      <c r="O87" s="303" t="s">
        <v>4</v>
      </c>
      <c r="P87" s="20"/>
      <c r="Q87" s="76"/>
      <c r="R87" s="76"/>
      <c r="S87" s="76"/>
      <c r="T87" s="76"/>
      <c r="U87" s="76"/>
      <c r="V87" s="76"/>
      <c r="W87" s="76"/>
      <c r="X87" s="76"/>
      <c r="Y87" s="76"/>
      <c r="Z87" s="76"/>
    </row>
    <row r="88" spans="1:26" x14ac:dyDescent="0.25">
      <c r="A88" s="20"/>
      <c r="B88" s="1110">
        <v>43</v>
      </c>
      <c r="C88" s="1138" t="s">
        <v>487</v>
      </c>
      <c r="D88" s="157" t="s">
        <v>76</v>
      </c>
      <c r="E88" s="158" t="s">
        <v>398</v>
      </c>
      <c r="F88" s="148" t="s">
        <v>77</v>
      </c>
      <c r="G88" s="149">
        <v>0.27200000000000002</v>
      </c>
      <c r="H88" s="356">
        <v>1870</v>
      </c>
      <c r="I88" s="357" t="s">
        <v>4</v>
      </c>
      <c r="J88" s="357">
        <v>2461</v>
      </c>
      <c r="K88" s="357">
        <f>ROUND(+J88*1.26,0)</f>
        <v>3101</v>
      </c>
      <c r="L88" s="357">
        <f>+J88*1.8</f>
        <v>4429.8</v>
      </c>
      <c r="M88" s="357">
        <v>2838</v>
      </c>
      <c r="N88" s="357">
        <f t="shared" si="19"/>
        <v>2289</v>
      </c>
      <c r="O88" s="303" t="s">
        <v>4</v>
      </c>
      <c r="P88" s="20"/>
      <c r="Q88" s="76"/>
      <c r="R88" s="76"/>
      <c r="S88" s="76"/>
      <c r="T88" s="76"/>
      <c r="U88" s="76"/>
      <c r="V88" s="76"/>
      <c r="W88" s="76"/>
      <c r="X88" s="76"/>
      <c r="Y88" s="76"/>
      <c r="Z88" s="76"/>
    </row>
    <row r="89" spans="1:26" ht="16.5" x14ac:dyDescent="0.25">
      <c r="A89" s="20"/>
      <c r="B89" s="1128"/>
      <c r="C89" s="1139"/>
      <c r="D89" s="120" t="s">
        <v>130</v>
      </c>
      <c r="E89" s="139" t="s">
        <v>217</v>
      </c>
      <c r="F89" s="118" t="s">
        <v>78</v>
      </c>
      <c r="G89" s="141">
        <v>0.27200000000000002</v>
      </c>
      <c r="H89" s="358">
        <f t="shared" ref="H89:K89" si="50">ROUND(H88/2*1.1,0)</f>
        <v>1029</v>
      </c>
      <c r="I89" s="364" t="s">
        <v>4</v>
      </c>
      <c r="J89" s="364">
        <f t="shared" si="50"/>
        <v>1354</v>
      </c>
      <c r="K89" s="364">
        <f t="shared" si="50"/>
        <v>1706</v>
      </c>
      <c r="L89" s="364">
        <f t="shared" ref="L89:M89" si="51">ROUND(L88/2*1.1,0)</f>
        <v>2436</v>
      </c>
      <c r="M89" s="364">
        <f t="shared" si="51"/>
        <v>1561</v>
      </c>
      <c r="N89" s="364">
        <f t="shared" si="19"/>
        <v>1259</v>
      </c>
      <c r="O89" s="303" t="s">
        <v>4</v>
      </c>
      <c r="P89" s="20"/>
      <c r="Q89" s="76"/>
      <c r="R89" s="76"/>
      <c r="S89" s="76"/>
      <c r="T89" s="76"/>
      <c r="U89" s="76"/>
      <c r="V89" s="76"/>
      <c r="W89" s="76"/>
      <c r="X89" s="76"/>
      <c r="Y89" s="76"/>
      <c r="Z89" s="76"/>
    </row>
    <row r="90" spans="1:26" x14ac:dyDescent="0.25">
      <c r="A90" s="20"/>
      <c r="B90" s="1110">
        <v>44</v>
      </c>
      <c r="C90" s="927" t="s">
        <v>488</v>
      </c>
      <c r="D90" s="142" t="s">
        <v>76</v>
      </c>
      <c r="E90" s="143" t="s">
        <v>398</v>
      </c>
      <c r="F90" s="125" t="s">
        <v>77</v>
      </c>
      <c r="G90" s="144">
        <v>0.28699999999999998</v>
      </c>
      <c r="H90" s="356">
        <f>H88</f>
        <v>1870</v>
      </c>
      <c r="I90" s="357" t="s">
        <v>4</v>
      </c>
      <c r="J90" s="357">
        <v>2461</v>
      </c>
      <c r="K90" s="357">
        <f>ROUND(+J90*1.26,0)</f>
        <v>3101</v>
      </c>
      <c r="L90" s="357">
        <f>+J90*1.8</f>
        <v>4429.8</v>
      </c>
      <c r="M90" s="357">
        <v>2838</v>
      </c>
      <c r="N90" s="357">
        <f t="shared" ref="N90:N107" si="52">ROUND(J90*0.93,0)</f>
        <v>2289</v>
      </c>
      <c r="O90" s="303" t="s">
        <v>4</v>
      </c>
      <c r="P90" s="20"/>
      <c r="Q90" s="76"/>
      <c r="R90" s="76"/>
      <c r="S90" s="76"/>
      <c r="T90" s="76"/>
      <c r="U90" s="76"/>
      <c r="V90" s="76"/>
      <c r="W90" s="76"/>
      <c r="X90" s="76"/>
      <c r="Y90" s="76"/>
      <c r="Z90" s="76"/>
    </row>
    <row r="91" spans="1:26" ht="16.5" x14ac:dyDescent="0.25">
      <c r="A91" s="20"/>
      <c r="B91" s="1128"/>
      <c r="C91" s="927"/>
      <c r="D91" s="120" t="s">
        <v>130</v>
      </c>
      <c r="E91" s="145" t="s">
        <v>217</v>
      </c>
      <c r="F91" s="295" t="s">
        <v>78</v>
      </c>
      <c r="G91" s="140">
        <v>0.28699999999999998</v>
      </c>
      <c r="H91" s="358">
        <f t="shared" ref="H91:K91" si="53">ROUND(H90/2*1.1,0)</f>
        <v>1029</v>
      </c>
      <c r="I91" s="364" t="s">
        <v>4</v>
      </c>
      <c r="J91" s="364">
        <f t="shared" si="53"/>
        <v>1354</v>
      </c>
      <c r="K91" s="364">
        <f t="shared" si="53"/>
        <v>1706</v>
      </c>
      <c r="L91" s="364">
        <f t="shared" ref="L91:M91" si="54">ROUND(L90/2*1.1,0)</f>
        <v>2436</v>
      </c>
      <c r="M91" s="364">
        <f t="shared" si="54"/>
        <v>1561</v>
      </c>
      <c r="N91" s="364">
        <f t="shared" si="52"/>
        <v>1259</v>
      </c>
      <c r="O91" s="303" t="s">
        <v>4</v>
      </c>
      <c r="P91" s="20"/>
      <c r="Q91" s="76"/>
      <c r="R91" s="76"/>
      <c r="S91" s="76"/>
      <c r="T91" s="76"/>
      <c r="U91" s="76"/>
      <c r="V91" s="76"/>
      <c r="W91" s="76"/>
      <c r="X91" s="76"/>
      <c r="Y91" s="76"/>
      <c r="Z91" s="76"/>
    </row>
    <row r="92" spans="1:26" x14ac:dyDescent="0.25">
      <c r="A92" s="20"/>
      <c r="B92" s="1110">
        <v>45</v>
      </c>
      <c r="C92" s="1138" t="s">
        <v>489</v>
      </c>
      <c r="D92" s="134" t="s">
        <v>76</v>
      </c>
      <c r="E92" s="135" t="s">
        <v>398</v>
      </c>
      <c r="F92" s="118" t="s">
        <v>77</v>
      </c>
      <c r="G92" s="141">
        <v>0.32500000000000001</v>
      </c>
      <c r="H92" s="356">
        <v>2245</v>
      </c>
      <c r="I92" s="357" t="s">
        <v>4</v>
      </c>
      <c r="J92" s="357">
        <v>2953</v>
      </c>
      <c r="K92" s="357">
        <f>ROUND(+J92*1.26,0)</f>
        <v>3721</v>
      </c>
      <c r="L92" s="357">
        <f>+J92*1.8</f>
        <v>5315.4000000000005</v>
      </c>
      <c r="M92" s="357">
        <v>3405</v>
      </c>
      <c r="N92" s="357">
        <f t="shared" si="52"/>
        <v>2746</v>
      </c>
      <c r="O92" s="303" t="s">
        <v>4</v>
      </c>
      <c r="P92" s="20"/>
      <c r="Q92" s="76"/>
      <c r="R92" s="76"/>
      <c r="S92" s="76"/>
      <c r="T92" s="76"/>
      <c r="U92" s="76"/>
      <c r="V92" s="76"/>
      <c r="W92" s="76"/>
      <c r="X92" s="76"/>
      <c r="Y92" s="76"/>
      <c r="Z92" s="76"/>
    </row>
    <row r="93" spans="1:26" ht="16.5" x14ac:dyDescent="0.25">
      <c r="A93" s="20"/>
      <c r="B93" s="1128"/>
      <c r="C93" s="1139"/>
      <c r="D93" s="120" t="s">
        <v>130</v>
      </c>
      <c r="E93" s="145" t="s">
        <v>217</v>
      </c>
      <c r="F93" s="295" t="s">
        <v>78</v>
      </c>
      <c r="G93" s="140">
        <v>0.32500000000000001</v>
      </c>
      <c r="H93" s="361">
        <f t="shared" ref="H93:K93" si="55">ROUND(H92/2*1.1,0)</f>
        <v>1235</v>
      </c>
      <c r="I93" s="360" t="s">
        <v>4</v>
      </c>
      <c r="J93" s="360">
        <f t="shared" si="55"/>
        <v>1624</v>
      </c>
      <c r="K93" s="360">
        <f t="shared" si="55"/>
        <v>2047</v>
      </c>
      <c r="L93" s="360">
        <f t="shared" ref="L93:M93" si="56">ROUND(L92/2*1.1,0)</f>
        <v>2923</v>
      </c>
      <c r="M93" s="360">
        <f t="shared" si="56"/>
        <v>1873</v>
      </c>
      <c r="N93" s="360">
        <f t="shared" si="52"/>
        <v>1510</v>
      </c>
      <c r="O93" s="303" t="s">
        <v>4</v>
      </c>
      <c r="P93" s="20"/>
      <c r="Q93" s="76"/>
      <c r="R93" s="76"/>
      <c r="S93" s="76"/>
      <c r="T93" s="76"/>
      <c r="U93" s="76"/>
      <c r="V93" s="76"/>
      <c r="W93" s="76"/>
      <c r="X93" s="76"/>
      <c r="Y93" s="76"/>
      <c r="Z93" s="76"/>
    </row>
    <row r="94" spans="1:26" x14ac:dyDescent="0.25">
      <c r="A94" s="20"/>
      <c r="B94" s="1110">
        <v>46</v>
      </c>
      <c r="C94" s="927" t="s">
        <v>490</v>
      </c>
      <c r="D94" s="134" t="s">
        <v>76</v>
      </c>
      <c r="E94" s="135" t="s">
        <v>398</v>
      </c>
      <c r="F94" s="118" t="s">
        <v>77</v>
      </c>
      <c r="G94" s="141">
        <v>0.33700000000000002</v>
      </c>
      <c r="H94" s="356">
        <v>2246</v>
      </c>
      <c r="I94" s="357" t="s">
        <v>4</v>
      </c>
      <c r="J94" s="357">
        <v>2953</v>
      </c>
      <c r="K94" s="357">
        <f>ROUND(+J94*1.26,0)</f>
        <v>3721</v>
      </c>
      <c r="L94" s="357">
        <f>+J94*1.8</f>
        <v>5315.4000000000005</v>
      </c>
      <c r="M94" s="357">
        <v>3405</v>
      </c>
      <c r="N94" s="357">
        <f t="shared" si="52"/>
        <v>2746</v>
      </c>
      <c r="O94" s="303" t="s">
        <v>4</v>
      </c>
      <c r="P94" s="20"/>
      <c r="Q94" s="76"/>
      <c r="R94" s="76"/>
      <c r="S94" s="76"/>
      <c r="T94" s="76"/>
      <c r="U94" s="76"/>
      <c r="V94" s="76"/>
      <c r="W94" s="76"/>
      <c r="X94" s="76"/>
      <c r="Y94" s="76"/>
      <c r="Z94" s="76"/>
    </row>
    <row r="95" spans="1:26" ht="16.5" x14ac:dyDescent="0.25">
      <c r="A95" s="20"/>
      <c r="B95" s="1128"/>
      <c r="C95" s="927"/>
      <c r="D95" s="120" t="s">
        <v>130</v>
      </c>
      <c r="E95" s="145" t="s">
        <v>217</v>
      </c>
      <c r="F95" s="295" t="s">
        <v>78</v>
      </c>
      <c r="G95" s="140">
        <v>0.33700000000000002</v>
      </c>
      <c r="H95" s="361">
        <f t="shared" ref="H95:K95" si="57">ROUND(H94/2*1.1,0)</f>
        <v>1235</v>
      </c>
      <c r="I95" s="360" t="s">
        <v>4</v>
      </c>
      <c r="J95" s="360">
        <f t="shared" si="57"/>
        <v>1624</v>
      </c>
      <c r="K95" s="360">
        <f t="shared" si="57"/>
        <v>2047</v>
      </c>
      <c r="L95" s="360">
        <f t="shared" ref="L95:M95" si="58">ROUND(L94/2*1.1,0)</f>
        <v>2923</v>
      </c>
      <c r="M95" s="360">
        <f t="shared" si="58"/>
        <v>1873</v>
      </c>
      <c r="N95" s="360">
        <f t="shared" si="52"/>
        <v>1510</v>
      </c>
      <c r="O95" s="303" t="s">
        <v>4</v>
      </c>
      <c r="P95" s="20"/>
      <c r="Q95" s="76"/>
      <c r="R95" s="76"/>
      <c r="S95" s="76"/>
      <c r="T95" s="76"/>
      <c r="U95" s="76"/>
      <c r="V95" s="76"/>
      <c r="W95" s="76"/>
      <c r="X95" s="76"/>
      <c r="Y95" s="76"/>
      <c r="Z95" s="76"/>
    </row>
    <row r="96" spans="1:26" ht="15.75" thickBot="1" x14ac:dyDescent="0.3">
      <c r="A96" s="20"/>
      <c r="B96" s="1110">
        <v>47</v>
      </c>
      <c r="C96" s="1150" t="s">
        <v>491</v>
      </c>
      <c r="D96" s="134" t="s">
        <v>76</v>
      </c>
      <c r="E96" s="135" t="s">
        <v>398</v>
      </c>
      <c r="F96" s="118" t="s">
        <v>77</v>
      </c>
      <c r="G96" s="141">
        <v>0.372</v>
      </c>
      <c r="H96" s="356">
        <v>2494</v>
      </c>
      <c r="I96" s="357" t="s">
        <v>4</v>
      </c>
      <c r="J96" s="357">
        <v>3283</v>
      </c>
      <c r="K96" s="357">
        <f>ROUND(+J96*1.26,0)</f>
        <v>4137</v>
      </c>
      <c r="L96" s="357">
        <f>+J96*1.8</f>
        <v>5909.4000000000005</v>
      </c>
      <c r="M96" s="357">
        <v>3784</v>
      </c>
      <c r="N96" s="357">
        <f t="shared" si="52"/>
        <v>3053</v>
      </c>
      <c r="O96" s="303" t="s">
        <v>4</v>
      </c>
      <c r="P96" s="20"/>
      <c r="Q96" s="76"/>
      <c r="R96" s="76"/>
      <c r="S96" s="76"/>
      <c r="T96" s="76"/>
      <c r="U96" s="76"/>
      <c r="V96" s="76"/>
      <c r="W96" s="76"/>
      <c r="X96" s="76"/>
      <c r="Y96" s="76"/>
      <c r="Z96" s="76"/>
    </row>
    <row r="97" spans="1:26" ht="16.5" x14ac:dyDescent="0.25">
      <c r="A97" s="20"/>
      <c r="B97" s="1128"/>
      <c r="C97" s="1151"/>
      <c r="D97" s="120" t="s">
        <v>130</v>
      </c>
      <c r="E97" s="145" t="s">
        <v>217</v>
      </c>
      <c r="F97" s="295" t="s">
        <v>78</v>
      </c>
      <c r="G97" s="140">
        <v>0.372</v>
      </c>
      <c r="H97" s="361">
        <f t="shared" ref="H97:K97" si="59">ROUND(H96/2*1.1,0)</f>
        <v>1372</v>
      </c>
      <c r="I97" s="360" t="s">
        <v>4</v>
      </c>
      <c r="J97" s="360">
        <f t="shared" si="59"/>
        <v>1806</v>
      </c>
      <c r="K97" s="360">
        <f t="shared" si="59"/>
        <v>2275</v>
      </c>
      <c r="L97" s="360">
        <f t="shared" ref="L97:M97" si="60">ROUND(L96/2*1.1,0)</f>
        <v>3250</v>
      </c>
      <c r="M97" s="360">
        <f t="shared" si="60"/>
        <v>2081</v>
      </c>
      <c r="N97" s="360">
        <f t="shared" si="52"/>
        <v>1680</v>
      </c>
      <c r="O97" s="303" t="s">
        <v>4</v>
      </c>
      <c r="P97" s="20"/>
      <c r="Q97" s="76"/>
      <c r="R97" s="76"/>
      <c r="S97" s="76"/>
      <c r="T97" s="76"/>
      <c r="U97" s="76"/>
      <c r="V97" s="76"/>
      <c r="W97" s="76"/>
      <c r="X97" s="76"/>
      <c r="Y97" s="76"/>
      <c r="Z97" s="76"/>
    </row>
    <row r="98" spans="1:26" ht="15.75" thickBot="1" x14ac:dyDescent="0.3">
      <c r="A98" s="109"/>
      <c r="B98" s="1110">
        <v>48</v>
      </c>
      <c r="C98" s="1159" t="s">
        <v>492</v>
      </c>
      <c r="D98" s="134" t="s">
        <v>76</v>
      </c>
      <c r="E98" s="135" t="s">
        <v>398</v>
      </c>
      <c r="F98" s="118" t="s">
        <v>77</v>
      </c>
      <c r="G98" s="141">
        <v>0.38700000000000001</v>
      </c>
      <c r="H98" s="356">
        <f>H82</f>
        <v>2618</v>
      </c>
      <c r="I98" s="357" t="s">
        <v>4</v>
      </c>
      <c r="J98" s="357">
        <v>3445</v>
      </c>
      <c r="K98" s="357">
        <f>ROUND(+J98*1.26,0)</f>
        <v>4341</v>
      </c>
      <c r="L98" s="357">
        <f>+J98*1.8</f>
        <v>6201</v>
      </c>
      <c r="M98" s="357">
        <v>3973</v>
      </c>
      <c r="N98" s="357">
        <f t="shared" si="52"/>
        <v>3204</v>
      </c>
      <c r="O98" s="303" t="s">
        <v>4</v>
      </c>
      <c r="P98" s="20"/>
      <c r="Q98" s="76"/>
      <c r="R98" s="76"/>
      <c r="S98" s="76"/>
      <c r="T98" s="76"/>
      <c r="U98" s="76"/>
      <c r="V98" s="76"/>
      <c r="W98" s="76"/>
      <c r="X98" s="76"/>
      <c r="Y98" s="76"/>
      <c r="Z98" s="76"/>
    </row>
    <row r="99" spans="1:26" ht="16.5" x14ac:dyDescent="0.25">
      <c r="A99" s="109"/>
      <c r="B99" s="1128"/>
      <c r="C99" s="1161"/>
      <c r="D99" s="120" t="s">
        <v>130</v>
      </c>
      <c r="E99" s="145" t="s">
        <v>217</v>
      </c>
      <c r="F99" s="295" t="s">
        <v>78</v>
      </c>
      <c r="G99" s="140">
        <v>0.38700000000000001</v>
      </c>
      <c r="H99" s="361">
        <f t="shared" ref="H99:K99" si="61">ROUND(H98/2*1.1,0)</f>
        <v>1440</v>
      </c>
      <c r="I99" s="360" t="s">
        <v>4</v>
      </c>
      <c r="J99" s="360">
        <f t="shared" si="61"/>
        <v>1895</v>
      </c>
      <c r="K99" s="360">
        <f t="shared" si="61"/>
        <v>2388</v>
      </c>
      <c r="L99" s="360">
        <f t="shared" ref="L99:M99" si="62">ROUND(L98/2*1.1,0)</f>
        <v>3411</v>
      </c>
      <c r="M99" s="360">
        <f t="shared" si="62"/>
        <v>2185</v>
      </c>
      <c r="N99" s="360">
        <f t="shared" si="52"/>
        <v>1762</v>
      </c>
      <c r="O99" s="303" t="s">
        <v>4</v>
      </c>
      <c r="P99" s="20"/>
      <c r="Q99" s="76"/>
      <c r="R99" s="76"/>
      <c r="S99" s="76"/>
      <c r="T99" s="76"/>
      <c r="U99" s="76"/>
      <c r="V99" s="76"/>
      <c r="W99" s="76"/>
      <c r="X99" s="76"/>
      <c r="Y99" s="76"/>
      <c r="Z99" s="76"/>
    </row>
    <row r="100" spans="1:26" ht="15.75" thickBot="1" x14ac:dyDescent="0.3">
      <c r="A100" s="109"/>
      <c r="B100" s="1110">
        <v>49</v>
      </c>
      <c r="C100" s="1157" t="s">
        <v>493</v>
      </c>
      <c r="D100" s="150" t="s">
        <v>76</v>
      </c>
      <c r="E100" s="159" t="s">
        <v>398</v>
      </c>
      <c r="F100" s="118" t="s">
        <v>77</v>
      </c>
      <c r="G100" s="141">
        <v>0.42199999999999999</v>
      </c>
      <c r="H100" s="356">
        <v>2742</v>
      </c>
      <c r="I100" s="357" t="s">
        <v>4</v>
      </c>
      <c r="J100" s="357">
        <f>J84</f>
        <v>3611</v>
      </c>
      <c r="K100" s="357">
        <f>ROUND(+J100*1.26,0)</f>
        <v>4550</v>
      </c>
      <c r="L100" s="357">
        <f>+J100*1.8</f>
        <v>6499.8</v>
      </c>
      <c r="M100" s="357">
        <v>4162</v>
      </c>
      <c r="N100" s="357">
        <f t="shared" si="52"/>
        <v>3358</v>
      </c>
      <c r="O100" s="303" t="s">
        <v>4</v>
      </c>
      <c r="P100" s="20"/>
      <c r="Q100" s="76"/>
      <c r="R100" s="76"/>
      <c r="S100" s="76"/>
      <c r="T100" s="76"/>
      <c r="U100" s="76"/>
      <c r="V100" s="76"/>
      <c r="W100" s="76"/>
      <c r="X100" s="76"/>
      <c r="Y100" s="76"/>
      <c r="Z100" s="76"/>
    </row>
    <row r="101" spans="1:26" ht="16.5" x14ac:dyDescent="0.25">
      <c r="A101" s="109"/>
      <c r="B101" s="1128"/>
      <c r="C101" s="1158"/>
      <c r="D101" s="120" t="s">
        <v>130</v>
      </c>
      <c r="E101" s="160" t="s">
        <v>217</v>
      </c>
      <c r="F101" s="295" t="s">
        <v>78</v>
      </c>
      <c r="G101" s="140">
        <v>0.42199999999999999</v>
      </c>
      <c r="H101" s="358">
        <f t="shared" ref="H101:K101" si="63">ROUND(H100/2*1.1,0)</f>
        <v>1508</v>
      </c>
      <c r="I101" s="364" t="s">
        <v>4</v>
      </c>
      <c r="J101" s="364">
        <f t="shared" si="63"/>
        <v>1986</v>
      </c>
      <c r="K101" s="364">
        <f t="shared" si="63"/>
        <v>2503</v>
      </c>
      <c r="L101" s="364">
        <f t="shared" ref="L101:M101" si="64">ROUND(L100/2*1.1,0)</f>
        <v>3575</v>
      </c>
      <c r="M101" s="364">
        <f t="shared" si="64"/>
        <v>2289</v>
      </c>
      <c r="N101" s="364">
        <f t="shared" si="52"/>
        <v>1847</v>
      </c>
      <c r="O101" s="303" t="s">
        <v>4</v>
      </c>
      <c r="P101" s="20"/>
      <c r="Q101" s="76"/>
      <c r="R101" s="76"/>
      <c r="S101" s="76"/>
      <c r="T101" s="76"/>
      <c r="U101" s="76"/>
      <c r="V101" s="76"/>
      <c r="W101" s="76"/>
      <c r="X101" s="76"/>
      <c r="Y101" s="76"/>
      <c r="Z101" s="76"/>
    </row>
    <row r="102" spans="1:26" ht="15.75" thickBot="1" x14ac:dyDescent="0.3">
      <c r="A102" s="109"/>
      <c r="B102" s="1110">
        <v>50</v>
      </c>
      <c r="C102" s="1159" t="s">
        <v>494</v>
      </c>
      <c r="D102" s="150" t="s">
        <v>76</v>
      </c>
      <c r="E102" s="159" t="s">
        <v>398</v>
      </c>
      <c r="F102" s="118" t="s">
        <v>77</v>
      </c>
      <c r="G102" s="141">
        <v>0.437</v>
      </c>
      <c r="H102" s="356">
        <f>H100</f>
        <v>2742</v>
      </c>
      <c r="I102" s="357" t="s">
        <v>4</v>
      </c>
      <c r="J102" s="357">
        <f>J100</f>
        <v>3611</v>
      </c>
      <c r="K102" s="357">
        <f>ROUND(+J102*1.26,0)</f>
        <v>4550</v>
      </c>
      <c r="L102" s="357">
        <f>+J102*1.8</f>
        <v>6499.8</v>
      </c>
      <c r="M102" s="357">
        <v>4162</v>
      </c>
      <c r="N102" s="357">
        <f t="shared" si="52"/>
        <v>3358</v>
      </c>
      <c r="O102" s="303" t="s">
        <v>4</v>
      </c>
      <c r="P102" s="20"/>
      <c r="Q102" s="76"/>
      <c r="R102" s="76"/>
      <c r="S102" s="76"/>
      <c r="T102" s="76"/>
      <c r="U102" s="76"/>
      <c r="V102" s="76"/>
      <c r="W102" s="76"/>
      <c r="X102" s="76"/>
      <c r="Y102" s="76"/>
      <c r="Z102" s="76"/>
    </row>
    <row r="103" spans="1:26" ht="16.5" x14ac:dyDescent="0.25">
      <c r="A103" s="109"/>
      <c r="B103" s="1128"/>
      <c r="C103" s="1161"/>
      <c r="D103" s="120" t="s">
        <v>130</v>
      </c>
      <c r="E103" s="121" t="s">
        <v>217</v>
      </c>
      <c r="F103" s="295" t="s">
        <v>78</v>
      </c>
      <c r="G103" s="140">
        <v>0.437</v>
      </c>
      <c r="H103" s="358">
        <f t="shared" ref="H103:K103" si="65">ROUND(H102/2*1.1,0)</f>
        <v>1508</v>
      </c>
      <c r="I103" s="364" t="s">
        <v>4</v>
      </c>
      <c r="J103" s="364">
        <f t="shared" si="65"/>
        <v>1986</v>
      </c>
      <c r="K103" s="364">
        <f t="shared" si="65"/>
        <v>2503</v>
      </c>
      <c r="L103" s="364">
        <f t="shared" ref="L103:M103" si="66">ROUND(L102/2*1.1,0)</f>
        <v>3575</v>
      </c>
      <c r="M103" s="364">
        <f t="shared" si="66"/>
        <v>2289</v>
      </c>
      <c r="N103" s="364">
        <f t="shared" si="52"/>
        <v>1847</v>
      </c>
      <c r="O103" s="303" t="s">
        <v>4</v>
      </c>
      <c r="P103" s="20"/>
      <c r="Q103" s="76"/>
      <c r="R103" s="76"/>
      <c r="S103" s="76"/>
      <c r="T103" s="76"/>
      <c r="U103" s="76"/>
      <c r="V103" s="76"/>
      <c r="W103" s="76"/>
      <c r="X103" s="76"/>
      <c r="Y103" s="76"/>
      <c r="Z103" s="76"/>
    </row>
    <row r="104" spans="1:26" ht="44.25" customHeight="1" thickBot="1" x14ac:dyDescent="0.3">
      <c r="A104" s="109"/>
      <c r="B104" s="1110">
        <v>51</v>
      </c>
      <c r="C104" s="1157" t="s">
        <v>495</v>
      </c>
      <c r="D104" s="152" t="s">
        <v>76</v>
      </c>
      <c r="E104" s="117" t="s">
        <v>398</v>
      </c>
      <c r="F104" s="148" t="s">
        <v>77</v>
      </c>
      <c r="G104" s="149">
        <v>0.47199999999999998</v>
      </c>
      <c r="H104" s="356">
        <f>H106</f>
        <v>4863</v>
      </c>
      <c r="I104" s="357" t="s">
        <v>4</v>
      </c>
      <c r="J104" s="357">
        <v>4759</v>
      </c>
      <c r="K104" s="357">
        <f>ROUND(+J104*1.26,0)</f>
        <v>5996</v>
      </c>
      <c r="L104" s="357">
        <f>+J104*1.8</f>
        <v>8566.2000000000007</v>
      </c>
      <c r="M104" s="357">
        <f>M106</f>
        <v>5486</v>
      </c>
      <c r="N104" s="357">
        <f t="shared" si="52"/>
        <v>4426</v>
      </c>
      <c r="O104" s="303" t="s">
        <v>4</v>
      </c>
      <c r="P104" s="20"/>
      <c r="Q104" s="76"/>
      <c r="R104" s="76"/>
      <c r="S104" s="76"/>
      <c r="T104" s="76"/>
      <c r="U104" s="76"/>
      <c r="V104" s="76"/>
      <c r="W104" s="76"/>
      <c r="X104" s="76"/>
      <c r="Y104" s="76"/>
      <c r="Z104" s="76"/>
    </row>
    <row r="105" spans="1:26" ht="16.5" x14ac:dyDescent="0.25">
      <c r="A105" s="109"/>
      <c r="B105" s="1128"/>
      <c r="C105" s="1158"/>
      <c r="D105" s="120" t="s">
        <v>130</v>
      </c>
      <c r="E105" s="151" t="s">
        <v>217</v>
      </c>
      <c r="F105" s="118" t="s">
        <v>78</v>
      </c>
      <c r="G105" s="141">
        <v>0.47199999999999998</v>
      </c>
      <c r="H105" s="358">
        <f t="shared" ref="H105:K105" si="67">ROUND(H104/2*1.1,0)</f>
        <v>2675</v>
      </c>
      <c r="I105" s="364" t="s">
        <v>4</v>
      </c>
      <c r="J105" s="364">
        <f t="shared" si="67"/>
        <v>2617</v>
      </c>
      <c r="K105" s="364">
        <f t="shared" si="67"/>
        <v>3298</v>
      </c>
      <c r="L105" s="364">
        <f t="shared" ref="L105:M105" si="68">ROUND(L104/2*1.1,0)</f>
        <v>4711</v>
      </c>
      <c r="M105" s="364">
        <f t="shared" si="68"/>
        <v>3017</v>
      </c>
      <c r="N105" s="364">
        <f t="shared" si="52"/>
        <v>2434</v>
      </c>
      <c r="O105" s="303" t="s">
        <v>4</v>
      </c>
      <c r="P105" s="20"/>
      <c r="Q105" s="76"/>
      <c r="R105" s="76"/>
      <c r="S105" s="76"/>
      <c r="T105" s="76"/>
      <c r="U105" s="76"/>
      <c r="V105" s="76"/>
      <c r="W105" s="76"/>
      <c r="X105" s="76"/>
      <c r="Y105" s="76"/>
      <c r="Z105" s="76"/>
    </row>
    <row r="106" spans="1:26" ht="15.75" thickBot="1" x14ac:dyDescent="0.3">
      <c r="A106" s="109"/>
      <c r="B106" s="1110">
        <v>52</v>
      </c>
      <c r="C106" s="1159" t="s">
        <v>496</v>
      </c>
      <c r="D106" s="146" t="s">
        <v>76</v>
      </c>
      <c r="E106" s="117" t="s">
        <v>398</v>
      </c>
      <c r="F106" s="295" t="s">
        <v>77</v>
      </c>
      <c r="G106" s="140">
        <v>0.48699999999999999</v>
      </c>
      <c r="H106" s="356">
        <v>4863</v>
      </c>
      <c r="I106" s="357" t="s">
        <v>4</v>
      </c>
      <c r="J106" s="357">
        <f>J104</f>
        <v>4759</v>
      </c>
      <c r="K106" s="357">
        <f>ROUND(+J106*1.26,0)</f>
        <v>5996</v>
      </c>
      <c r="L106" s="357">
        <f>+J106*1.8</f>
        <v>8566.2000000000007</v>
      </c>
      <c r="M106" s="357">
        <v>5486</v>
      </c>
      <c r="N106" s="357">
        <f t="shared" si="52"/>
        <v>4426</v>
      </c>
      <c r="O106" s="303" t="s">
        <v>4</v>
      </c>
      <c r="P106" s="20"/>
      <c r="Q106" s="76"/>
      <c r="R106" s="76"/>
      <c r="S106" s="76"/>
      <c r="T106" s="76"/>
      <c r="U106" s="76"/>
      <c r="V106" s="76"/>
      <c r="W106" s="76"/>
      <c r="X106" s="76"/>
      <c r="Y106" s="76"/>
      <c r="Z106" s="76"/>
    </row>
    <row r="107" spans="1:26" ht="17.25" thickBot="1" x14ac:dyDescent="0.3">
      <c r="A107" s="109"/>
      <c r="B107" s="1128"/>
      <c r="C107" s="1160"/>
      <c r="D107" s="161" t="s">
        <v>130</v>
      </c>
      <c r="E107" s="297" t="s">
        <v>217</v>
      </c>
      <c r="F107" s="298" t="s">
        <v>78</v>
      </c>
      <c r="G107" s="299">
        <v>0.48699999999999999</v>
      </c>
      <c r="H107" s="365">
        <f t="shared" ref="H107:K107" si="69">ROUND(H106/2*1.1,0)</f>
        <v>2675</v>
      </c>
      <c r="I107" s="366" t="s">
        <v>4</v>
      </c>
      <c r="J107" s="366">
        <f t="shared" si="69"/>
        <v>2617</v>
      </c>
      <c r="K107" s="366">
        <f t="shared" si="69"/>
        <v>3298</v>
      </c>
      <c r="L107" s="366">
        <f t="shared" ref="L107:M107" si="70">ROUND(L106/2*1.1,0)</f>
        <v>4711</v>
      </c>
      <c r="M107" s="366">
        <f t="shared" si="70"/>
        <v>3017</v>
      </c>
      <c r="N107" s="366">
        <f t="shared" si="52"/>
        <v>2434</v>
      </c>
      <c r="O107" s="304" t="s">
        <v>4</v>
      </c>
      <c r="P107" s="20"/>
      <c r="Q107" s="76"/>
      <c r="R107" s="76"/>
      <c r="S107" s="76"/>
      <c r="T107" s="76"/>
      <c r="U107" s="76"/>
      <c r="V107" s="76"/>
      <c r="W107" s="76"/>
      <c r="X107" s="76"/>
      <c r="Y107" s="76"/>
      <c r="Z107" s="76"/>
    </row>
    <row r="108" spans="1:26" ht="14.45" customHeight="1" x14ac:dyDescent="0.25">
      <c r="A108" s="1156" t="s">
        <v>157</v>
      </c>
      <c r="B108" s="1156"/>
      <c r="C108" s="1156"/>
      <c r="D108" s="1156"/>
      <c r="E108" s="1156"/>
      <c r="F108" s="1156"/>
      <c r="G108" s="1156"/>
      <c r="H108" s="1156"/>
      <c r="I108" s="1156"/>
      <c r="J108" s="1156"/>
      <c r="K108" s="1156"/>
      <c r="L108" s="1156"/>
      <c r="M108" s="1156"/>
      <c r="N108" s="1156"/>
      <c r="O108" s="1156"/>
      <c r="P108" s="77"/>
      <c r="Q108" s="76"/>
      <c r="R108" s="76"/>
      <c r="S108" s="76"/>
      <c r="T108" s="76"/>
      <c r="U108" s="76"/>
      <c r="V108" s="76"/>
    </row>
    <row r="109" spans="1:26" ht="14.45" customHeight="1" x14ac:dyDescent="0.25">
      <c r="A109" s="640" t="s">
        <v>853</v>
      </c>
      <c r="B109" s="430"/>
      <c r="C109" s="431"/>
      <c r="D109"/>
      <c r="E109" s="432"/>
      <c r="F109"/>
      <c r="G109" s="639"/>
      <c r="H109" s="748">
        <v>77</v>
      </c>
      <c r="I109" s="733" t="s">
        <v>854</v>
      </c>
      <c r="J109" s="749"/>
      <c r="K109" s="749"/>
      <c r="L109" s="749"/>
      <c r="M109" s="749"/>
      <c r="N109" s="749"/>
      <c r="O109" s="749"/>
      <c r="P109" s="77"/>
      <c r="Q109" s="76"/>
      <c r="R109" s="76"/>
      <c r="S109" s="76"/>
      <c r="T109" s="76"/>
      <c r="U109" s="76"/>
      <c r="V109" s="76"/>
    </row>
    <row r="110" spans="1:26" ht="14.45" customHeight="1" x14ac:dyDescent="0.25">
      <c r="A110" s="1096" t="s">
        <v>606</v>
      </c>
      <c r="B110" s="1096"/>
      <c r="C110" s="1096"/>
      <c r="D110" s="1096"/>
      <c r="E110" s="1096"/>
      <c r="F110" s="1096"/>
      <c r="G110" s="1096"/>
      <c r="H110" s="1096"/>
      <c r="I110" s="1096"/>
      <c r="J110" s="1096"/>
      <c r="K110" s="1096"/>
      <c r="L110" s="1096"/>
      <c r="M110" s="1096"/>
      <c r="N110" s="1096"/>
      <c r="O110" s="1096"/>
      <c r="P110" s="252"/>
      <c r="Q110" s="76"/>
      <c r="R110" s="76"/>
      <c r="S110" s="76"/>
      <c r="T110" s="76"/>
      <c r="U110" s="76"/>
      <c r="V110" s="76"/>
    </row>
    <row r="111" spans="1:26" ht="14.45" customHeight="1" x14ac:dyDescent="0.25">
      <c r="A111" s="1056" t="s">
        <v>780</v>
      </c>
      <c r="B111" s="1056"/>
      <c r="C111" s="1056"/>
      <c r="D111" s="1056"/>
      <c r="E111" s="1056"/>
      <c r="F111" s="1056"/>
      <c r="G111" s="1056"/>
      <c r="H111" s="1056"/>
      <c r="I111" s="1056"/>
      <c r="J111" s="1056"/>
      <c r="K111" s="1056"/>
      <c r="L111" s="1056"/>
      <c r="M111" s="1056"/>
      <c r="N111" s="750"/>
      <c r="O111" s="750"/>
      <c r="P111" s="511"/>
      <c r="Q111" s="76"/>
      <c r="R111" s="76"/>
      <c r="S111" s="76"/>
      <c r="T111" s="76"/>
      <c r="U111" s="76"/>
      <c r="V111" s="76"/>
    </row>
    <row r="112" spans="1:26" ht="14.45" customHeight="1" x14ac:dyDescent="0.25">
      <c r="A112" s="1056" t="s">
        <v>795</v>
      </c>
      <c r="B112" s="1056"/>
      <c r="C112" s="1056"/>
      <c r="D112" s="1056"/>
      <c r="E112" s="1056"/>
      <c r="F112" s="1056"/>
      <c r="G112" s="1056"/>
      <c r="H112" s="1056"/>
      <c r="I112" s="734"/>
      <c r="J112" s="734"/>
      <c r="K112" s="734"/>
      <c r="L112" s="734"/>
      <c r="M112" s="734"/>
      <c r="N112" s="750"/>
      <c r="O112" s="750"/>
      <c r="P112" s="534"/>
      <c r="Q112" s="76"/>
      <c r="R112" s="76"/>
      <c r="S112" s="76"/>
      <c r="T112" s="76"/>
      <c r="U112" s="76"/>
      <c r="V112" s="76"/>
    </row>
    <row r="113" spans="1:22" ht="14.45" customHeight="1" x14ac:dyDescent="0.25">
      <c r="A113" s="1153" t="s">
        <v>585</v>
      </c>
      <c r="B113" s="1153"/>
      <c r="C113" s="1153"/>
      <c r="D113" s="1153"/>
      <c r="E113" s="1153"/>
      <c r="F113" s="1153"/>
      <c r="G113" s="1153"/>
      <c r="H113" s="1153"/>
      <c r="I113" s="1153"/>
      <c r="J113" s="1153"/>
      <c r="K113" s="1153"/>
      <c r="L113" s="1153"/>
      <c r="M113" s="1153"/>
      <c r="N113" s="1153"/>
      <c r="O113" s="1153"/>
      <c r="P113" s="20"/>
    </row>
    <row r="114" spans="1:22" ht="14.45" customHeight="1" x14ac:dyDescent="0.25">
      <c r="A114" s="1154" t="s">
        <v>782</v>
      </c>
      <c r="B114" s="1154"/>
      <c r="C114" s="1154"/>
      <c r="D114" s="1154"/>
      <c r="E114" s="1154"/>
      <c r="F114" s="1154"/>
      <c r="G114" s="1154"/>
      <c r="H114" s="1154"/>
      <c r="I114" s="1154"/>
      <c r="J114" s="1154"/>
      <c r="K114" s="1154"/>
      <c r="L114" s="1154"/>
      <c r="M114" s="1154"/>
      <c r="N114" s="1154"/>
      <c r="O114" s="1154"/>
      <c r="P114" s="78"/>
      <c r="Q114" s="76"/>
      <c r="R114" s="76"/>
      <c r="S114" s="76"/>
      <c r="T114" s="76"/>
      <c r="U114" s="76"/>
      <c r="V114" s="76"/>
    </row>
    <row r="115" spans="1:22" ht="14.45" customHeight="1" x14ac:dyDescent="0.25">
      <c r="A115" s="1108" t="s">
        <v>598</v>
      </c>
      <c r="B115" s="1108"/>
      <c r="C115" s="1108"/>
      <c r="D115" s="1108"/>
      <c r="E115" s="1108"/>
      <c r="F115" s="1108"/>
      <c r="G115" s="1108"/>
      <c r="H115" s="1108"/>
      <c r="I115" s="1108"/>
      <c r="J115" s="751"/>
      <c r="K115" s="751"/>
      <c r="L115" s="751"/>
      <c r="M115" s="751"/>
      <c r="N115" s="751"/>
      <c r="O115" s="751"/>
      <c r="P115" s="78"/>
      <c r="Q115" s="76"/>
      <c r="R115" s="76"/>
      <c r="S115" s="76"/>
      <c r="T115" s="76"/>
      <c r="U115" s="76"/>
      <c r="V115" s="76"/>
    </row>
    <row r="116" spans="1:22" ht="14.45" customHeight="1" x14ac:dyDescent="0.25">
      <c r="A116" s="1108" t="s">
        <v>775</v>
      </c>
      <c r="B116" s="1108"/>
      <c r="C116" s="1108"/>
      <c r="D116" s="1108"/>
      <c r="E116" s="1108"/>
      <c r="F116" s="1108"/>
      <c r="G116" s="1108"/>
      <c r="H116" s="1108"/>
      <c r="I116" s="1108"/>
      <c r="J116" s="751"/>
      <c r="K116" s="751"/>
      <c r="L116" s="751"/>
      <c r="M116" s="751"/>
      <c r="N116" s="751"/>
      <c r="O116" s="751"/>
      <c r="P116" s="78"/>
      <c r="Q116" s="76"/>
      <c r="R116" s="76"/>
      <c r="S116" s="76"/>
      <c r="T116" s="76"/>
      <c r="U116" s="76"/>
      <c r="V116" s="76"/>
    </row>
    <row r="117" spans="1:22" ht="14.45" customHeight="1" x14ac:dyDescent="0.25">
      <c r="A117" s="1108" t="s">
        <v>791</v>
      </c>
      <c r="B117" s="1108" t="s">
        <v>626</v>
      </c>
      <c r="C117" s="1108"/>
      <c r="D117" s="1108"/>
      <c r="E117" s="1108"/>
      <c r="F117" s="1108"/>
      <c r="G117" s="1108"/>
      <c r="H117" s="1108"/>
      <c r="I117" s="1108"/>
      <c r="J117" s="751"/>
      <c r="K117" s="751"/>
      <c r="L117" s="751"/>
      <c r="M117" s="751"/>
      <c r="N117" s="751"/>
      <c r="O117" s="751"/>
      <c r="P117" s="78"/>
      <c r="Q117" s="76"/>
      <c r="R117" s="76"/>
      <c r="S117" s="76"/>
      <c r="T117" s="76"/>
      <c r="U117" s="76"/>
      <c r="V117" s="76"/>
    </row>
    <row r="118" spans="1:22" x14ac:dyDescent="0.25">
      <c r="A118" s="1155" t="s">
        <v>599</v>
      </c>
      <c r="B118" s="1155"/>
      <c r="C118" s="1155"/>
      <c r="D118" s="1155"/>
      <c r="E118" s="1155"/>
      <c r="F118" s="1155"/>
      <c r="G118" s="1155"/>
      <c r="H118" s="1155"/>
      <c r="I118" s="1155"/>
      <c r="J118" s="1155"/>
      <c r="K118" s="1155"/>
      <c r="L118" s="1155"/>
      <c r="M118" s="1155"/>
      <c r="N118" s="1155"/>
      <c r="O118" s="1155"/>
      <c r="P118" s="20"/>
    </row>
    <row r="119" spans="1:22" ht="14.45" customHeight="1" x14ac:dyDescent="0.25">
      <c r="A119" s="1156" t="s">
        <v>238</v>
      </c>
      <c r="B119" s="1156"/>
      <c r="C119" s="1156"/>
      <c r="D119" s="1156"/>
      <c r="E119" s="1156"/>
      <c r="F119" s="1156"/>
      <c r="G119" s="1156"/>
      <c r="H119" s="1156"/>
      <c r="I119" s="1156"/>
      <c r="J119" s="1156"/>
      <c r="K119" s="1156"/>
      <c r="L119" s="1156"/>
      <c r="M119" s="1156"/>
      <c r="N119" s="1156"/>
      <c r="O119" s="1156"/>
      <c r="P119" s="252"/>
    </row>
    <row r="120" spans="1:22" x14ac:dyDescent="0.25">
      <c r="A120" s="20"/>
      <c r="B120" s="38"/>
      <c r="C120" s="20"/>
      <c r="D120" s="20"/>
      <c r="E120" s="20"/>
      <c r="F120" s="38"/>
      <c r="G120" s="38"/>
      <c r="H120" s="752"/>
      <c r="I120" s="644"/>
      <c r="J120" s="644"/>
      <c r="K120" s="644"/>
      <c r="L120" s="644"/>
      <c r="M120" s="644"/>
      <c r="N120" s="644"/>
      <c r="O120" s="644"/>
      <c r="P120" s="20"/>
    </row>
  </sheetData>
  <mergeCells count="107">
    <mergeCell ref="A112:H112"/>
    <mergeCell ref="A116:I116"/>
    <mergeCell ref="B3:D3"/>
    <mergeCell ref="A113:O113"/>
    <mergeCell ref="A114:O114"/>
    <mergeCell ref="A115:I115"/>
    <mergeCell ref="A118:O118"/>
    <mergeCell ref="A119:O119"/>
    <mergeCell ref="B104:B105"/>
    <mergeCell ref="C104:C105"/>
    <mergeCell ref="B106:B107"/>
    <mergeCell ref="C106:C107"/>
    <mergeCell ref="A108:O108"/>
    <mergeCell ref="A110:O110"/>
    <mergeCell ref="B98:B99"/>
    <mergeCell ref="C98:C99"/>
    <mergeCell ref="B100:B101"/>
    <mergeCell ref="C100:C101"/>
    <mergeCell ref="B102:B103"/>
    <mergeCell ref="C102:C103"/>
    <mergeCell ref="B92:B93"/>
    <mergeCell ref="C92:C93"/>
    <mergeCell ref="B94:B95"/>
    <mergeCell ref="C94:C95"/>
    <mergeCell ref="B96:B97"/>
    <mergeCell ref="C96:C97"/>
    <mergeCell ref="B86:B87"/>
    <mergeCell ref="C86:C87"/>
    <mergeCell ref="B88:B89"/>
    <mergeCell ref="C88:C89"/>
    <mergeCell ref="B90:B91"/>
    <mergeCell ref="C90:C91"/>
    <mergeCell ref="B80:B81"/>
    <mergeCell ref="C80:C81"/>
    <mergeCell ref="B82:B83"/>
    <mergeCell ref="C82:C83"/>
    <mergeCell ref="B84:B85"/>
    <mergeCell ref="C84:C85"/>
    <mergeCell ref="B74:B75"/>
    <mergeCell ref="C74:C75"/>
    <mergeCell ref="B76:B77"/>
    <mergeCell ref="C76:C77"/>
    <mergeCell ref="B78:B79"/>
    <mergeCell ref="C78:C79"/>
    <mergeCell ref="B68:B69"/>
    <mergeCell ref="C68:C69"/>
    <mergeCell ref="B70:B71"/>
    <mergeCell ref="C70:C71"/>
    <mergeCell ref="B72:B73"/>
    <mergeCell ref="C72:C73"/>
    <mergeCell ref="B62:B63"/>
    <mergeCell ref="C62:C63"/>
    <mergeCell ref="B64:B65"/>
    <mergeCell ref="C64:C65"/>
    <mergeCell ref="B66:B67"/>
    <mergeCell ref="C66:C67"/>
    <mergeCell ref="B56:B57"/>
    <mergeCell ref="C56:C57"/>
    <mergeCell ref="B58:B59"/>
    <mergeCell ref="C58:C59"/>
    <mergeCell ref="B60:B61"/>
    <mergeCell ref="C60:C61"/>
    <mergeCell ref="B50:B51"/>
    <mergeCell ref="C50:C51"/>
    <mergeCell ref="B52:B53"/>
    <mergeCell ref="C52:C53"/>
    <mergeCell ref="B54:B55"/>
    <mergeCell ref="C54:C55"/>
    <mergeCell ref="B44:B45"/>
    <mergeCell ref="C44:C45"/>
    <mergeCell ref="B46:B47"/>
    <mergeCell ref="C46:C47"/>
    <mergeCell ref="B48:B49"/>
    <mergeCell ref="C48:C49"/>
    <mergeCell ref="B42:B43"/>
    <mergeCell ref="C42:C43"/>
    <mergeCell ref="B31:O31"/>
    <mergeCell ref="H32:N32"/>
    <mergeCell ref="H33:N33"/>
    <mergeCell ref="B34:B35"/>
    <mergeCell ref="C34:C35"/>
    <mergeCell ref="B36:B37"/>
    <mergeCell ref="C36:C37"/>
    <mergeCell ref="A117:I117"/>
    <mergeCell ref="A111:M111"/>
    <mergeCell ref="P17:P18"/>
    <mergeCell ref="B19:B20"/>
    <mergeCell ref="C19:C20"/>
    <mergeCell ref="P19:P20"/>
    <mergeCell ref="B21:O21"/>
    <mergeCell ref="E22:E30"/>
    <mergeCell ref="H5:O5"/>
    <mergeCell ref="H6:O6"/>
    <mergeCell ref="H7:O7"/>
    <mergeCell ref="B14:O14"/>
    <mergeCell ref="B17:B18"/>
    <mergeCell ref="C17:C18"/>
    <mergeCell ref="B5:B13"/>
    <mergeCell ref="C5:C13"/>
    <mergeCell ref="D5:D13"/>
    <mergeCell ref="E5:E13"/>
    <mergeCell ref="F5:F13"/>
    <mergeCell ref="G5:G13"/>
    <mergeCell ref="B38:B39"/>
    <mergeCell ref="C38:C39"/>
    <mergeCell ref="B40:B41"/>
    <mergeCell ref="C40:C41"/>
  </mergeCells>
  <pageMargins left="0.31496062992125984" right="0.31496062992125984" top="0.35433070866141736" bottom="0.35433070866141736" header="0.31496062992125984" footer="0.31496062992125984"/>
  <pageSetup paperSize="9" scale="39"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H28"/>
  <sheetViews>
    <sheetView showGridLines="0" zoomScale="120" zoomScaleNormal="120" zoomScaleSheetLayoutView="115" workbookViewId="0">
      <selection activeCell="E25" sqref="E25"/>
    </sheetView>
  </sheetViews>
  <sheetFormatPr defaultColWidth="9.28515625" defaultRowHeight="15" x14ac:dyDescent="0.25"/>
  <cols>
    <col min="1" max="1" width="4.42578125" style="25" customWidth="1"/>
    <col min="2" max="2" width="6.5703125" style="25" customWidth="1"/>
    <col min="3" max="3" width="82.7109375" style="25" customWidth="1"/>
    <col min="4" max="4" width="9.28515625" style="25" customWidth="1"/>
    <col min="5" max="5" width="26.5703125" style="88" customWidth="1"/>
    <col min="6" max="6" width="5.28515625" style="25" customWidth="1"/>
    <col min="7" max="7" width="9.28515625" style="25"/>
    <col min="8" max="8" width="20.7109375" style="25" customWidth="1"/>
    <col min="9" max="14" width="9.28515625" style="25"/>
    <col min="15" max="15" width="20.7109375" style="25" customWidth="1"/>
    <col min="16" max="16384" width="9.28515625" style="25"/>
  </cols>
  <sheetData>
    <row r="1" spans="1:8" x14ac:dyDescent="0.25">
      <c r="A1" s="20"/>
      <c r="B1" s="20"/>
      <c r="C1" s="20"/>
      <c r="D1" s="20"/>
      <c r="E1" s="644"/>
      <c r="F1" s="20"/>
    </row>
    <row r="2" spans="1:8" x14ac:dyDescent="0.25">
      <c r="A2" s="20"/>
      <c r="B2" s="454" t="s">
        <v>860</v>
      </c>
      <c r="C2" s="20"/>
      <c r="D2" s="20"/>
      <c r="E2" s="646" t="s">
        <v>205</v>
      </c>
      <c r="F2" s="20"/>
    </row>
    <row r="3" spans="1:8" ht="18.600000000000001" customHeight="1" x14ac:dyDescent="0.25">
      <c r="A3" s="20"/>
      <c r="B3" s="1170" t="s">
        <v>748</v>
      </c>
      <c r="C3" s="1170"/>
      <c r="D3" s="1170"/>
      <c r="E3" s="647" t="s">
        <v>688</v>
      </c>
      <c r="F3" s="20"/>
    </row>
    <row r="4" spans="1:8" ht="15.75" thickBot="1" x14ac:dyDescent="0.3">
      <c r="A4" s="20"/>
      <c r="B4" s="165"/>
      <c r="C4" s="165"/>
      <c r="D4" s="165"/>
      <c r="E4" s="755"/>
      <c r="F4" s="20"/>
    </row>
    <row r="5" spans="1:8" x14ac:dyDescent="0.25">
      <c r="A5" s="167"/>
      <c r="B5" s="1162" t="s">
        <v>0</v>
      </c>
      <c r="C5" s="1164" t="s">
        <v>1</v>
      </c>
      <c r="D5" s="1166" t="s">
        <v>70</v>
      </c>
      <c r="E5" s="1168" t="s">
        <v>859</v>
      </c>
      <c r="F5" s="20"/>
    </row>
    <row r="6" spans="1:8" ht="15.75" thickBot="1" x14ac:dyDescent="0.3">
      <c r="A6" s="167"/>
      <c r="B6" s="1163"/>
      <c r="C6" s="1165"/>
      <c r="D6" s="1167"/>
      <c r="E6" s="1169"/>
      <c r="F6" s="20"/>
    </row>
    <row r="7" spans="1:8" ht="25.5" customHeight="1" x14ac:dyDescent="0.25">
      <c r="A7" s="167"/>
      <c r="B7" s="162">
        <v>1</v>
      </c>
      <c r="C7" s="185" t="s">
        <v>377</v>
      </c>
      <c r="D7" s="267" t="s">
        <v>76</v>
      </c>
      <c r="E7" s="756">
        <v>803</v>
      </c>
      <c r="F7" s="20"/>
      <c r="H7" s="59"/>
    </row>
    <row r="8" spans="1:8" ht="25.5" customHeight="1" x14ac:dyDescent="0.25">
      <c r="A8" s="167"/>
      <c r="B8" s="164">
        <v>2</v>
      </c>
      <c r="C8" s="186" t="s">
        <v>253</v>
      </c>
      <c r="D8" s="276" t="s">
        <v>76</v>
      </c>
      <c r="E8" s="757">
        <v>1604</v>
      </c>
      <c r="F8" s="20"/>
      <c r="H8" s="59"/>
    </row>
    <row r="9" spans="1:8" ht="25.5" customHeight="1" x14ac:dyDescent="0.25">
      <c r="A9" s="167"/>
      <c r="B9" s="164">
        <v>3</v>
      </c>
      <c r="C9" s="186" t="s">
        <v>121</v>
      </c>
      <c r="D9" s="276" t="s">
        <v>76</v>
      </c>
      <c r="E9" s="757">
        <v>48</v>
      </c>
      <c r="F9" s="20"/>
      <c r="H9" s="59"/>
    </row>
    <row r="10" spans="1:8" ht="25.5" customHeight="1" x14ac:dyDescent="0.25">
      <c r="A10" s="167"/>
      <c r="B10" s="164">
        <v>4</v>
      </c>
      <c r="C10" s="186" t="s">
        <v>140</v>
      </c>
      <c r="D10" s="276" t="s">
        <v>76</v>
      </c>
      <c r="E10" s="757">
        <v>8</v>
      </c>
      <c r="F10" s="20"/>
      <c r="H10" s="59"/>
    </row>
    <row r="11" spans="1:8" ht="25.5" customHeight="1" x14ac:dyDescent="0.25">
      <c r="A11" s="167"/>
      <c r="B11" s="164">
        <v>5</v>
      </c>
      <c r="C11" s="186" t="s">
        <v>141</v>
      </c>
      <c r="D11" s="276" t="s">
        <v>76</v>
      </c>
      <c r="E11" s="757">
        <v>8</v>
      </c>
      <c r="F11" s="20"/>
      <c r="H11" s="59"/>
    </row>
    <row r="12" spans="1:8" ht="25.5" customHeight="1" x14ac:dyDescent="0.25">
      <c r="A12" s="167"/>
      <c r="B12" s="164">
        <v>6</v>
      </c>
      <c r="C12" s="186" t="s">
        <v>142</v>
      </c>
      <c r="D12" s="276" t="s">
        <v>76</v>
      </c>
      <c r="E12" s="757">
        <v>11</v>
      </c>
      <c r="F12" s="20"/>
      <c r="H12" s="59"/>
    </row>
    <row r="13" spans="1:8" ht="25.5" customHeight="1" x14ac:dyDescent="0.25">
      <c r="A13" s="167"/>
      <c r="B13" s="164">
        <v>7</v>
      </c>
      <c r="C13" s="186" t="s">
        <v>122</v>
      </c>
      <c r="D13" s="276" t="s">
        <v>76</v>
      </c>
      <c r="E13" s="757">
        <v>80</v>
      </c>
      <c r="F13" s="20"/>
      <c r="H13" s="59"/>
    </row>
    <row r="14" spans="1:8" ht="25.5" customHeight="1" x14ac:dyDescent="0.25">
      <c r="A14" s="167"/>
      <c r="B14" s="164">
        <v>8</v>
      </c>
      <c r="C14" s="186" t="s">
        <v>572</v>
      </c>
      <c r="D14" s="276" t="s">
        <v>76</v>
      </c>
      <c r="E14" s="757">
        <v>39</v>
      </c>
      <c r="F14" s="20"/>
      <c r="H14" s="59"/>
    </row>
    <row r="15" spans="1:8" ht="25.5" customHeight="1" x14ac:dyDescent="0.25">
      <c r="A15" s="167"/>
      <c r="B15" s="164">
        <v>9</v>
      </c>
      <c r="C15" s="206" t="s">
        <v>123</v>
      </c>
      <c r="D15" s="367" t="s">
        <v>76</v>
      </c>
      <c r="E15" s="336">
        <v>51</v>
      </c>
      <c r="F15" s="20"/>
      <c r="H15" s="59"/>
    </row>
    <row r="16" spans="1:8" ht="25.5" customHeight="1" x14ac:dyDescent="0.25">
      <c r="A16" s="167"/>
      <c r="B16" s="164">
        <v>10</v>
      </c>
      <c r="C16" s="206" t="s">
        <v>258</v>
      </c>
      <c r="D16" s="367" t="s">
        <v>76</v>
      </c>
      <c r="E16" s="336">
        <v>35</v>
      </c>
      <c r="F16" s="20"/>
      <c r="H16" s="59"/>
    </row>
    <row r="17" spans="1:8" ht="25.5" customHeight="1" x14ac:dyDescent="0.25">
      <c r="A17" s="167"/>
      <c r="B17" s="164">
        <v>11</v>
      </c>
      <c r="C17" s="206" t="s">
        <v>124</v>
      </c>
      <c r="D17" s="367" t="s">
        <v>76</v>
      </c>
      <c r="E17" s="336">
        <v>116</v>
      </c>
      <c r="F17" s="20"/>
      <c r="H17" s="59"/>
    </row>
    <row r="18" spans="1:8" ht="25.5" customHeight="1" x14ac:dyDescent="0.25">
      <c r="A18" s="167"/>
      <c r="B18" s="164">
        <v>12</v>
      </c>
      <c r="C18" s="206" t="s">
        <v>125</v>
      </c>
      <c r="D18" s="367" t="s">
        <v>76</v>
      </c>
      <c r="E18" s="336">
        <v>5</v>
      </c>
      <c r="F18" s="20"/>
      <c r="H18" s="59"/>
    </row>
    <row r="19" spans="1:8" ht="25.5" customHeight="1" x14ac:dyDescent="0.25">
      <c r="A19" s="167"/>
      <c r="B19" s="164">
        <v>13</v>
      </c>
      <c r="C19" s="206" t="s">
        <v>126</v>
      </c>
      <c r="D19" s="367" t="s">
        <v>76</v>
      </c>
      <c r="E19" s="336">
        <v>12</v>
      </c>
      <c r="F19" s="20"/>
      <c r="H19" s="59"/>
    </row>
    <row r="20" spans="1:8" ht="25.5" customHeight="1" x14ac:dyDescent="0.25">
      <c r="A20" s="167"/>
      <c r="B20" s="164">
        <v>14</v>
      </c>
      <c r="C20" s="206" t="s">
        <v>127</v>
      </c>
      <c r="D20" s="367" t="s">
        <v>76</v>
      </c>
      <c r="E20" s="336">
        <v>5</v>
      </c>
      <c r="F20" s="20"/>
      <c r="H20" s="59"/>
    </row>
    <row r="21" spans="1:8" ht="25.5" customHeight="1" x14ac:dyDescent="0.25">
      <c r="A21" s="167"/>
      <c r="B21" s="164">
        <v>15</v>
      </c>
      <c r="C21" s="206" t="s">
        <v>128</v>
      </c>
      <c r="D21" s="367" t="s">
        <v>76</v>
      </c>
      <c r="E21" s="336">
        <v>7</v>
      </c>
      <c r="F21" s="20"/>
      <c r="H21" s="59"/>
    </row>
    <row r="22" spans="1:8" ht="25.5" customHeight="1" x14ac:dyDescent="0.25">
      <c r="A22" s="167"/>
      <c r="B22" s="164">
        <v>16</v>
      </c>
      <c r="C22" s="206" t="s">
        <v>131</v>
      </c>
      <c r="D22" s="367" t="s">
        <v>76</v>
      </c>
      <c r="E22" s="879">
        <v>1.39</v>
      </c>
      <c r="F22" s="20"/>
      <c r="H22" s="59"/>
    </row>
    <row r="23" spans="1:8" ht="25.5" customHeight="1" x14ac:dyDescent="0.25">
      <c r="A23" s="167"/>
      <c r="B23" s="164">
        <v>17</v>
      </c>
      <c r="C23" s="206" t="s">
        <v>143</v>
      </c>
      <c r="D23" s="367" t="s">
        <v>76</v>
      </c>
      <c r="E23" s="879">
        <v>1.39</v>
      </c>
      <c r="F23" s="20"/>
      <c r="H23" s="59"/>
    </row>
    <row r="24" spans="1:8" ht="25.5" customHeight="1" x14ac:dyDescent="0.25">
      <c r="A24" s="167"/>
      <c r="B24" s="164">
        <v>18</v>
      </c>
      <c r="C24" s="206" t="s">
        <v>144</v>
      </c>
      <c r="D24" s="367" t="s">
        <v>76</v>
      </c>
      <c r="E24" s="879">
        <v>1.39</v>
      </c>
      <c r="F24" s="20"/>
      <c r="H24" s="59"/>
    </row>
    <row r="25" spans="1:8" ht="25.5" customHeight="1" thickBot="1" x14ac:dyDescent="0.3">
      <c r="A25" s="167"/>
      <c r="B25" s="187">
        <v>19</v>
      </c>
      <c r="C25" s="368" t="s">
        <v>570</v>
      </c>
      <c r="D25" s="369" t="s">
        <v>76</v>
      </c>
      <c r="E25" s="880">
        <v>2</v>
      </c>
      <c r="F25" s="20"/>
      <c r="H25" s="59"/>
    </row>
    <row r="26" spans="1:8" x14ac:dyDescent="0.25">
      <c r="A26" s="20"/>
      <c r="B26" s="20"/>
      <c r="C26" s="20"/>
      <c r="D26" s="20"/>
      <c r="E26" s="644"/>
      <c r="F26" s="20"/>
    </row>
    <row r="27" spans="1:8" x14ac:dyDescent="0.25">
      <c r="A27" s="20"/>
      <c r="B27" s="20"/>
      <c r="C27" s="20"/>
      <c r="D27" s="20"/>
      <c r="E27" s="644"/>
      <c r="F27" s="20"/>
    </row>
    <row r="28" spans="1:8" x14ac:dyDescent="0.25">
      <c r="A28" s="20"/>
      <c r="B28" s="20"/>
      <c r="C28" s="20"/>
      <c r="D28" s="20"/>
      <c r="E28" s="644"/>
      <c r="F28" s="20"/>
    </row>
  </sheetData>
  <mergeCells count="5">
    <mergeCell ref="B5:B6"/>
    <mergeCell ref="C5:C6"/>
    <mergeCell ref="D5:D6"/>
    <mergeCell ref="E5:E6"/>
    <mergeCell ref="B3:D3"/>
  </mergeCells>
  <hyperlinks>
    <hyperlink ref="E2" location="СОДЕРЖАНИЕ!A1" display="Назад в СОДЕРЖАНИЕ "/>
  </hyperlinks>
  <pageMargins left="0.23622047244094491" right="0.23622047244094491" top="0.35433070866141736" bottom="0.74803149606299213" header="0.11811023622047245" footer="0.11811023622047245"/>
  <pageSetup paperSize="9" scale="60" orientation="portrait" r:id="rId1"/>
  <headerFooter>
    <oddFooter>Страница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R59"/>
  <sheetViews>
    <sheetView showGridLines="0" zoomScaleNormal="100" zoomScaleSheetLayoutView="100" workbookViewId="0">
      <selection activeCell="M20" sqref="M20"/>
    </sheetView>
  </sheetViews>
  <sheetFormatPr defaultColWidth="9.28515625" defaultRowHeight="15" x14ac:dyDescent="0.25"/>
  <cols>
    <col min="1" max="1" width="3.7109375" style="79" customWidth="1"/>
    <col min="2" max="2" width="6.5703125" style="79" customWidth="1"/>
    <col min="3" max="3" width="28.140625" style="79" customWidth="1"/>
    <col min="4" max="4" width="48.28515625" style="79" customWidth="1"/>
    <col min="5" max="5" width="6.28515625" style="79" customWidth="1"/>
    <col min="6" max="6" width="7.7109375" style="79" customWidth="1"/>
    <col min="7" max="8" width="24.28515625" style="775" customWidth="1"/>
    <col min="9" max="9" width="6.5703125" style="79" bestFit="1" customWidth="1"/>
    <col min="10" max="10" width="8.28515625" style="79" customWidth="1"/>
    <col min="11" max="16" width="9.28515625" style="79"/>
    <col min="17" max="17" width="9.28515625" style="79" customWidth="1"/>
    <col min="18" max="16384" width="9.28515625" style="79"/>
  </cols>
  <sheetData>
    <row r="1" spans="1:16" x14ac:dyDescent="0.25">
      <c r="A1" s="64"/>
      <c r="B1" s="64"/>
      <c r="C1" s="64"/>
      <c r="D1" s="64"/>
      <c r="E1" s="64"/>
      <c r="F1" s="64"/>
      <c r="G1" s="758"/>
      <c r="H1" s="758"/>
      <c r="I1" s="64"/>
    </row>
    <row r="2" spans="1:16" x14ac:dyDescent="0.25">
      <c r="A2" s="64"/>
      <c r="B2" s="447" t="s">
        <v>860</v>
      </c>
      <c r="C2" s="64"/>
      <c r="D2" s="64"/>
      <c r="E2" s="64"/>
      <c r="F2" s="64"/>
      <c r="G2" s="758"/>
      <c r="H2" s="646" t="s">
        <v>205</v>
      </c>
      <c r="I2" s="64"/>
    </row>
    <row r="3" spans="1:16" x14ac:dyDescent="0.25">
      <c r="A3" s="64"/>
      <c r="B3" s="1170" t="s">
        <v>749</v>
      </c>
      <c r="C3" s="1170"/>
      <c r="D3" s="1170"/>
      <c r="E3" s="68"/>
      <c r="F3" s="64"/>
      <c r="G3" s="758"/>
      <c r="H3" s="759" t="s">
        <v>335</v>
      </c>
      <c r="I3" s="64"/>
    </row>
    <row r="4" spans="1:16" ht="15.75" thickBot="1" x14ac:dyDescent="0.3">
      <c r="A4" s="64"/>
      <c r="B4" s="174"/>
      <c r="C4" s="174"/>
      <c r="D4" s="174"/>
      <c r="E4" s="64"/>
      <c r="F4" s="64"/>
      <c r="G4" s="758"/>
      <c r="H4" s="760"/>
      <c r="I4" s="64"/>
    </row>
    <row r="5" spans="1:16" x14ac:dyDescent="0.25">
      <c r="A5" s="168"/>
      <c r="B5" s="1193" t="s">
        <v>0</v>
      </c>
      <c r="C5" s="1195" t="s">
        <v>1</v>
      </c>
      <c r="D5" s="1184" t="s">
        <v>271</v>
      </c>
      <c r="E5" s="1200" t="s">
        <v>70</v>
      </c>
      <c r="F5" s="1203" t="s">
        <v>26</v>
      </c>
      <c r="G5" s="1198" t="s">
        <v>859</v>
      </c>
      <c r="H5" s="1199"/>
      <c r="I5" s="64"/>
    </row>
    <row r="6" spans="1:16" x14ac:dyDescent="0.25">
      <c r="A6" s="168"/>
      <c r="B6" s="1193"/>
      <c r="C6" s="1195"/>
      <c r="D6" s="1185"/>
      <c r="E6" s="1201"/>
      <c r="F6" s="1185"/>
      <c r="G6" s="761" t="s">
        <v>779</v>
      </c>
      <c r="H6" s="762" t="s">
        <v>855</v>
      </c>
      <c r="I6" s="64"/>
    </row>
    <row r="7" spans="1:16" x14ac:dyDescent="0.25">
      <c r="A7" s="168"/>
      <c r="B7" s="1193"/>
      <c r="C7" s="1195"/>
      <c r="D7" s="1185"/>
      <c r="E7" s="1201"/>
      <c r="F7" s="1185"/>
      <c r="G7" s="761" t="s">
        <v>441</v>
      </c>
      <c r="H7" s="763" t="s">
        <v>442</v>
      </c>
      <c r="I7" s="64"/>
    </row>
    <row r="8" spans="1:16" x14ac:dyDescent="0.25">
      <c r="A8" s="168"/>
      <c r="B8" s="1193"/>
      <c r="C8" s="1195"/>
      <c r="D8" s="1185"/>
      <c r="E8" s="1201"/>
      <c r="F8" s="1185"/>
      <c r="G8" s="764" t="s">
        <v>407</v>
      </c>
      <c r="H8" s="765" t="s">
        <v>441</v>
      </c>
      <c r="I8" s="64"/>
    </row>
    <row r="9" spans="1:16" x14ac:dyDescent="0.25">
      <c r="A9" s="168"/>
      <c r="B9" s="1193"/>
      <c r="C9" s="1195"/>
      <c r="D9" s="1185"/>
      <c r="E9" s="1201"/>
      <c r="F9" s="1185"/>
      <c r="G9" s="764" t="s">
        <v>405</v>
      </c>
      <c r="H9" s="765" t="s">
        <v>407</v>
      </c>
      <c r="I9" s="64"/>
    </row>
    <row r="10" spans="1:16" x14ac:dyDescent="0.25">
      <c r="A10" s="168"/>
      <c r="B10" s="1193"/>
      <c r="C10" s="1195"/>
      <c r="D10" s="1185"/>
      <c r="E10" s="1201"/>
      <c r="F10" s="1185"/>
      <c r="G10" s="764"/>
      <c r="H10" s="765" t="s">
        <v>443</v>
      </c>
      <c r="I10" s="64"/>
    </row>
    <row r="11" spans="1:16" ht="15.75" thickBot="1" x14ac:dyDescent="0.3">
      <c r="A11" s="168"/>
      <c r="B11" s="1194"/>
      <c r="C11" s="1196"/>
      <c r="D11" s="1186"/>
      <c r="E11" s="1202"/>
      <c r="F11" s="1204"/>
      <c r="G11" s="766"/>
      <c r="H11" s="767" t="s">
        <v>405</v>
      </c>
      <c r="I11" s="64"/>
    </row>
    <row r="12" spans="1:16" ht="15.75" thickBot="1" x14ac:dyDescent="0.3">
      <c r="A12" s="168"/>
      <c r="B12" s="1190">
        <v>1</v>
      </c>
      <c r="C12" s="1192" t="s">
        <v>453</v>
      </c>
      <c r="D12" s="453" t="s">
        <v>713</v>
      </c>
      <c r="E12" s="309" t="s">
        <v>132</v>
      </c>
      <c r="F12" s="544"/>
      <c r="G12" s="768">
        <f>+G15</f>
        <v>958</v>
      </c>
      <c r="H12" s="769">
        <f>+H15</f>
        <v>1251</v>
      </c>
      <c r="I12" s="64"/>
      <c r="J12" s="80"/>
      <c r="K12" s="80"/>
      <c r="L12" s="80"/>
      <c r="M12" s="80"/>
      <c r="N12" s="80"/>
      <c r="O12" s="80"/>
      <c r="P12" s="80"/>
    </row>
    <row r="13" spans="1:16" ht="34.5" thickBot="1" x14ac:dyDescent="0.3">
      <c r="A13" s="168"/>
      <c r="B13" s="1188"/>
      <c r="C13" s="1192"/>
      <c r="D13" s="449" t="s">
        <v>714</v>
      </c>
      <c r="E13" s="310" t="s">
        <v>133</v>
      </c>
      <c r="F13" s="540">
        <v>250</v>
      </c>
      <c r="G13" s="770">
        <f>ROUND(+G15*0.918,0)</f>
        <v>879</v>
      </c>
      <c r="H13" s="771">
        <f t="shared" ref="H13" si="0">ROUND(+H15*0.918,0)</f>
        <v>1148</v>
      </c>
      <c r="I13" s="64"/>
      <c r="J13" s="80"/>
      <c r="K13" s="80"/>
      <c r="L13" s="80"/>
      <c r="M13" s="80"/>
      <c r="N13" s="80"/>
      <c r="O13" s="80"/>
    </row>
    <row r="14" spans="1:16" ht="34.5" thickBot="1" x14ac:dyDescent="0.3">
      <c r="A14" s="168"/>
      <c r="B14" s="1188"/>
      <c r="C14" s="1192"/>
      <c r="D14" s="449" t="s">
        <v>715</v>
      </c>
      <c r="E14" s="310" t="s">
        <v>133</v>
      </c>
      <c r="F14" s="540">
        <v>250</v>
      </c>
      <c r="G14" s="772">
        <f t="shared" ref="G14" si="1">ROUND(+G15*0.504,0)</f>
        <v>483</v>
      </c>
      <c r="H14" s="773">
        <f t="shared" ref="H14" si="2">ROUND(+H15*0.504,0)</f>
        <v>631</v>
      </c>
      <c r="I14" s="64"/>
      <c r="J14" s="80"/>
      <c r="K14" s="80"/>
      <c r="L14" s="80"/>
      <c r="M14" s="80"/>
      <c r="N14" s="80"/>
      <c r="O14" s="80"/>
    </row>
    <row r="15" spans="1:16" x14ac:dyDescent="0.25">
      <c r="A15" s="168"/>
      <c r="B15" s="1191"/>
      <c r="C15" s="1192"/>
      <c r="D15" s="305" t="s">
        <v>740</v>
      </c>
      <c r="E15" s="310" t="s">
        <v>132</v>
      </c>
      <c r="F15" s="540"/>
      <c r="G15" s="772">
        <v>958</v>
      </c>
      <c r="H15" s="773">
        <v>1251</v>
      </c>
      <c r="I15" s="64"/>
      <c r="J15" s="80"/>
      <c r="K15" s="80"/>
      <c r="L15" s="80"/>
      <c r="M15" s="80"/>
      <c r="N15" s="80"/>
      <c r="O15" s="80"/>
    </row>
    <row r="16" spans="1:16" x14ac:dyDescent="0.25">
      <c r="A16" s="168"/>
      <c r="B16" s="1180">
        <v>2</v>
      </c>
      <c r="C16" s="1183" t="s">
        <v>454</v>
      </c>
      <c r="D16" s="305" t="s">
        <v>716</v>
      </c>
      <c r="E16" s="310" t="s">
        <v>132</v>
      </c>
      <c r="F16" s="540"/>
      <c r="G16" s="772">
        <f>+G19</f>
        <v>958</v>
      </c>
      <c r="H16" s="773">
        <v>1248</v>
      </c>
      <c r="I16" s="64"/>
      <c r="J16" s="80"/>
      <c r="K16" s="80"/>
      <c r="L16" s="80"/>
      <c r="M16" s="80"/>
      <c r="N16" s="80"/>
      <c r="O16" s="80"/>
    </row>
    <row r="17" spans="1:18" ht="33.75" x14ac:dyDescent="0.25">
      <c r="A17" s="168"/>
      <c r="B17" s="1181"/>
      <c r="C17" s="1092"/>
      <c r="D17" s="449" t="s">
        <v>717</v>
      </c>
      <c r="E17" s="310" t="s">
        <v>133</v>
      </c>
      <c r="F17" s="540">
        <v>250</v>
      </c>
      <c r="G17" s="772">
        <f>ROUND(+G16*0.922,0)</f>
        <v>883</v>
      </c>
      <c r="H17" s="773">
        <f t="shared" ref="H17" si="3">ROUND(+H16*0.922,0)</f>
        <v>1151</v>
      </c>
      <c r="I17" s="64"/>
      <c r="J17" s="80"/>
      <c r="K17" s="80"/>
      <c r="L17" s="80"/>
      <c r="M17" s="80"/>
      <c r="N17" s="80"/>
      <c r="O17" s="80"/>
      <c r="P17" s="80"/>
      <c r="Q17" s="80"/>
    </row>
    <row r="18" spans="1:18" ht="33.75" x14ac:dyDescent="0.25">
      <c r="A18" s="168"/>
      <c r="B18" s="1181"/>
      <c r="C18" s="1092"/>
      <c r="D18" s="449" t="s">
        <v>718</v>
      </c>
      <c r="E18" s="310" t="s">
        <v>133</v>
      </c>
      <c r="F18" s="540">
        <v>250</v>
      </c>
      <c r="G18" s="772">
        <f>ROUND(+G16*0.5,0)</f>
        <v>479</v>
      </c>
      <c r="H18" s="773">
        <f t="shared" ref="H18" si="4">ROUND(+H16*0.5,0)</f>
        <v>624</v>
      </c>
      <c r="I18" s="64"/>
      <c r="J18" s="80"/>
      <c r="K18" s="80"/>
      <c r="L18" s="80"/>
      <c r="M18" s="80"/>
      <c r="N18" s="80"/>
      <c r="O18" s="80"/>
    </row>
    <row r="19" spans="1:18" x14ac:dyDescent="0.25">
      <c r="A19" s="168"/>
      <c r="B19" s="1182"/>
      <c r="C19" s="1093"/>
      <c r="D19" s="305" t="s">
        <v>618</v>
      </c>
      <c r="E19" s="310" t="s">
        <v>132</v>
      </c>
      <c r="F19" s="540"/>
      <c r="G19" s="772">
        <v>958</v>
      </c>
      <c r="H19" s="773">
        <f t="shared" ref="H19" si="5">+H16</f>
        <v>1248</v>
      </c>
      <c r="I19" s="64"/>
      <c r="J19" s="80"/>
      <c r="K19" s="80"/>
      <c r="L19" s="80"/>
      <c r="M19" s="80"/>
      <c r="N19" s="80"/>
      <c r="O19" s="80"/>
      <c r="P19" s="80"/>
    </row>
    <row r="20" spans="1:18" ht="34.5" thickBot="1" x14ac:dyDescent="0.3">
      <c r="A20" s="168"/>
      <c r="B20" s="1187">
        <v>3</v>
      </c>
      <c r="C20" s="1183" t="s">
        <v>451</v>
      </c>
      <c r="D20" s="449" t="s">
        <v>759</v>
      </c>
      <c r="E20" s="310" t="s">
        <v>133</v>
      </c>
      <c r="F20" s="540">
        <v>250</v>
      </c>
      <c r="G20" s="772">
        <f t="shared" ref="G20" si="6">ROUND(+G22*1.036,0)</f>
        <v>1087</v>
      </c>
      <c r="H20" s="773">
        <f t="shared" ref="H20" si="7">ROUND(+H22*1.036,0)</f>
        <v>1489</v>
      </c>
      <c r="I20" s="64"/>
      <c r="J20" s="80"/>
      <c r="K20" s="80"/>
      <c r="L20" s="80"/>
      <c r="M20" s="80"/>
      <c r="N20" s="80"/>
      <c r="O20" s="80"/>
      <c r="P20" s="80"/>
      <c r="Q20" s="80"/>
      <c r="R20" s="80"/>
    </row>
    <row r="21" spans="1:18" ht="34.5" thickBot="1" x14ac:dyDescent="0.3">
      <c r="A21" s="168"/>
      <c r="B21" s="1188"/>
      <c r="C21" s="1092"/>
      <c r="D21" s="449" t="s">
        <v>719</v>
      </c>
      <c r="E21" s="310" t="s">
        <v>133</v>
      </c>
      <c r="F21" s="540">
        <v>250</v>
      </c>
      <c r="G21" s="772">
        <f t="shared" ref="G21" si="8">ROUND(+G22*0.563,0)</f>
        <v>591</v>
      </c>
      <c r="H21" s="773">
        <f t="shared" ref="H21" si="9">ROUND(+H22*0.563,0)</f>
        <v>809</v>
      </c>
      <c r="I21" s="64"/>
      <c r="J21" s="80"/>
      <c r="K21" s="80"/>
      <c r="L21" s="80"/>
      <c r="M21" s="80"/>
      <c r="N21" s="80"/>
      <c r="O21" s="80"/>
      <c r="P21" s="80"/>
      <c r="Q21" s="80"/>
    </row>
    <row r="22" spans="1:18" x14ac:dyDescent="0.25">
      <c r="A22" s="168"/>
      <c r="B22" s="1189"/>
      <c r="C22" s="1093"/>
      <c r="D22" s="305" t="s">
        <v>501</v>
      </c>
      <c r="E22" s="310" t="s">
        <v>132</v>
      </c>
      <c r="F22" s="540"/>
      <c r="G22" s="772">
        <v>1049</v>
      </c>
      <c r="H22" s="773">
        <v>1437</v>
      </c>
      <c r="I22" s="64"/>
      <c r="J22" s="80"/>
      <c r="K22" s="80"/>
      <c r="L22" s="80"/>
      <c r="M22" s="80"/>
      <c r="N22" s="80"/>
      <c r="O22" s="80"/>
      <c r="P22" s="80"/>
    </row>
    <row r="23" spans="1:18" ht="33.75" x14ac:dyDescent="0.25">
      <c r="A23" s="168"/>
      <c r="B23" s="1180">
        <v>4</v>
      </c>
      <c r="C23" s="1183" t="s">
        <v>452</v>
      </c>
      <c r="D23" s="449" t="s">
        <v>720</v>
      </c>
      <c r="E23" s="310" t="s">
        <v>133</v>
      </c>
      <c r="F23" s="540">
        <v>250</v>
      </c>
      <c r="G23" s="772">
        <f t="shared" ref="G23" si="10">ROUND(+G25*1.042,0)</f>
        <v>1080</v>
      </c>
      <c r="H23" s="773">
        <f t="shared" ref="H23" si="11">ROUND(+H25*1.042,0)</f>
        <v>1480</v>
      </c>
      <c r="I23" s="64"/>
      <c r="J23" s="80"/>
      <c r="K23" s="80"/>
      <c r="L23" s="80"/>
      <c r="M23" s="80"/>
      <c r="N23" s="80"/>
      <c r="O23" s="80"/>
      <c r="P23" s="80"/>
      <c r="Q23" s="80"/>
      <c r="R23" s="80"/>
    </row>
    <row r="24" spans="1:18" ht="33.75" x14ac:dyDescent="0.25">
      <c r="A24" s="168"/>
      <c r="B24" s="1181"/>
      <c r="C24" s="1092"/>
      <c r="D24" s="449" t="s">
        <v>721</v>
      </c>
      <c r="E24" s="311" t="s">
        <v>133</v>
      </c>
      <c r="F24" s="313">
        <v>250</v>
      </c>
      <c r="G24" s="772">
        <f t="shared" ref="G24" si="12">ROUND(+G25*0.56,0)</f>
        <v>580</v>
      </c>
      <c r="H24" s="773">
        <f t="shared" ref="H24" si="13">ROUND(+H25*0.56,0)</f>
        <v>795</v>
      </c>
      <c r="I24" s="64"/>
      <c r="J24" s="80"/>
      <c r="K24" s="80"/>
      <c r="L24" s="80"/>
      <c r="M24" s="80"/>
      <c r="N24" s="80"/>
      <c r="O24" s="80"/>
      <c r="P24" s="80"/>
      <c r="Q24" s="80"/>
      <c r="R24" s="80"/>
    </row>
    <row r="25" spans="1:18" x14ac:dyDescent="0.25">
      <c r="A25" s="168"/>
      <c r="B25" s="1182"/>
      <c r="C25" s="1093"/>
      <c r="D25" s="305" t="s">
        <v>502</v>
      </c>
      <c r="E25" s="310" t="s">
        <v>132</v>
      </c>
      <c r="F25" s="540"/>
      <c r="G25" s="772">
        <v>1036</v>
      </c>
      <c r="H25" s="773">
        <v>1420</v>
      </c>
      <c r="I25" s="64"/>
      <c r="J25" s="80"/>
      <c r="K25" s="80"/>
      <c r="L25" s="80"/>
      <c r="M25" s="80"/>
      <c r="N25" s="80"/>
      <c r="O25" s="80"/>
      <c r="P25" s="80"/>
    </row>
    <row r="26" spans="1:18" x14ac:dyDescent="0.25">
      <c r="A26" s="168"/>
      <c r="B26" s="1171">
        <v>5</v>
      </c>
      <c r="C26" s="1172" t="s">
        <v>273</v>
      </c>
      <c r="D26" s="305" t="s">
        <v>290</v>
      </c>
      <c r="E26" s="310" t="s">
        <v>3</v>
      </c>
      <c r="F26" s="540">
        <v>5</v>
      </c>
      <c r="G26" s="770">
        <v>2005</v>
      </c>
      <c r="H26" s="771">
        <v>2605</v>
      </c>
      <c r="I26" s="64"/>
      <c r="J26" s="80"/>
      <c r="K26" s="80"/>
      <c r="L26" s="80"/>
      <c r="M26" s="80"/>
      <c r="N26" s="80"/>
      <c r="O26" s="80"/>
      <c r="P26" s="80"/>
      <c r="Q26" s="80"/>
    </row>
    <row r="27" spans="1:18" x14ac:dyDescent="0.25">
      <c r="A27" s="168"/>
      <c r="B27" s="1171"/>
      <c r="C27" s="1172"/>
      <c r="D27" s="305" t="s">
        <v>722</v>
      </c>
      <c r="E27" s="310" t="s">
        <v>3</v>
      </c>
      <c r="F27" s="540">
        <v>5</v>
      </c>
      <c r="G27" s="770">
        <v>1913</v>
      </c>
      <c r="H27" s="771">
        <v>2257</v>
      </c>
      <c r="I27" s="64"/>
      <c r="J27" s="80"/>
      <c r="K27" s="80"/>
      <c r="L27" s="80"/>
      <c r="M27" s="80"/>
      <c r="N27" s="80"/>
      <c r="O27" s="80"/>
      <c r="P27" s="80"/>
      <c r="Q27" s="80"/>
    </row>
    <row r="28" spans="1:18" x14ac:dyDescent="0.25">
      <c r="A28" s="168"/>
      <c r="B28" s="1182">
        <v>6</v>
      </c>
      <c r="C28" s="1172" t="s">
        <v>274</v>
      </c>
      <c r="D28" s="178" t="s">
        <v>411</v>
      </c>
      <c r="E28" s="310" t="s">
        <v>3</v>
      </c>
      <c r="F28" s="540">
        <v>1</v>
      </c>
      <c r="G28" s="770">
        <v>683</v>
      </c>
      <c r="H28" s="771">
        <v>820</v>
      </c>
      <c r="I28" s="64"/>
      <c r="J28" s="80"/>
      <c r="K28" s="80"/>
      <c r="L28" s="80"/>
      <c r="M28" s="80"/>
      <c r="N28" s="80"/>
      <c r="O28" s="80"/>
      <c r="P28" s="80"/>
      <c r="Q28" s="80"/>
    </row>
    <row r="29" spans="1:18" x14ac:dyDescent="0.25">
      <c r="A29" s="168"/>
      <c r="B29" s="1171"/>
      <c r="C29" s="1172"/>
      <c r="D29" s="178" t="s">
        <v>429</v>
      </c>
      <c r="E29" s="310" t="s">
        <v>3</v>
      </c>
      <c r="F29" s="540">
        <v>1</v>
      </c>
      <c r="G29" s="770">
        <v>1446</v>
      </c>
      <c r="H29" s="771">
        <v>1562</v>
      </c>
      <c r="I29" s="64"/>
      <c r="J29" s="80"/>
      <c r="K29" s="80"/>
      <c r="L29" s="80"/>
      <c r="M29" s="80"/>
      <c r="N29" s="80"/>
      <c r="O29" s="80"/>
      <c r="P29" s="80"/>
      <c r="Q29" s="80"/>
    </row>
    <row r="30" spans="1:18" x14ac:dyDescent="0.25">
      <c r="A30" s="168"/>
      <c r="B30" s="277">
        <v>7</v>
      </c>
      <c r="C30" s="172" t="s">
        <v>275</v>
      </c>
      <c r="D30" s="178" t="s">
        <v>428</v>
      </c>
      <c r="E30" s="310" t="s">
        <v>3</v>
      </c>
      <c r="F30" s="540">
        <v>1</v>
      </c>
      <c r="G30" s="770">
        <v>4562</v>
      </c>
      <c r="H30" s="771">
        <v>4757</v>
      </c>
      <c r="I30" s="64"/>
      <c r="J30" s="80"/>
      <c r="K30" s="80"/>
      <c r="L30" s="80"/>
      <c r="M30" s="80"/>
      <c r="N30" s="80"/>
      <c r="O30" s="80"/>
      <c r="P30" s="80"/>
      <c r="Q30" s="80"/>
    </row>
    <row r="31" spans="1:18" x14ac:dyDescent="0.25">
      <c r="A31" s="168"/>
      <c r="B31" s="1171">
        <v>8</v>
      </c>
      <c r="C31" s="1172" t="s">
        <v>276</v>
      </c>
      <c r="D31" s="178" t="s">
        <v>277</v>
      </c>
      <c r="E31" s="310" t="s">
        <v>3</v>
      </c>
      <c r="F31" s="540">
        <v>10</v>
      </c>
      <c r="G31" s="770">
        <v>1681</v>
      </c>
      <c r="H31" s="771">
        <v>2116</v>
      </c>
      <c r="I31" s="64"/>
      <c r="J31" s="80"/>
      <c r="K31" s="80"/>
      <c r="L31" s="80"/>
      <c r="M31" s="80"/>
      <c r="N31" s="80"/>
      <c r="O31" s="80"/>
      <c r="P31" s="80"/>
      <c r="Q31" s="80"/>
    </row>
    <row r="32" spans="1:18" x14ac:dyDescent="0.25">
      <c r="A32" s="168"/>
      <c r="B32" s="1171"/>
      <c r="C32" s="1172"/>
      <c r="D32" s="178" t="s">
        <v>278</v>
      </c>
      <c r="E32" s="310" t="s">
        <v>3</v>
      </c>
      <c r="F32" s="540">
        <v>10</v>
      </c>
      <c r="G32" s="770">
        <v>1046</v>
      </c>
      <c r="H32" s="771">
        <v>1389</v>
      </c>
      <c r="I32" s="64"/>
      <c r="J32" s="80"/>
      <c r="K32" s="80"/>
      <c r="L32" s="80"/>
      <c r="M32" s="80"/>
      <c r="N32" s="80"/>
      <c r="O32" s="80"/>
      <c r="P32" s="80"/>
      <c r="Q32" s="80"/>
    </row>
    <row r="33" spans="1:17" x14ac:dyDescent="0.25">
      <c r="A33" s="168"/>
      <c r="B33" s="1171"/>
      <c r="C33" s="1172"/>
      <c r="D33" s="178" t="s">
        <v>279</v>
      </c>
      <c r="E33" s="310" t="s">
        <v>3</v>
      </c>
      <c r="F33" s="540">
        <v>10</v>
      </c>
      <c r="G33" s="770">
        <v>1619</v>
      </c>
      <c r="H33" s="771">
        <v>1932</v>
      </c>
      <c r="I33" s="64"/>
      <c r="J33" s="80"/>
      <c r="K33" s="80"/>
      <c r="L33" s="80"/>
      <c r="M33" s="80"/>
      <c r="N33" s="80"/>
      <c r="O33" s="80"/>
      <c r="P33" s="80"/>
      <c r="Q33" s="80"/>
    </row>
    <row r="34" spans="1:17" x14ac:dyDescent="0.25">
      <c r="A34" s="168"/>
      <c r="B34" s="277">
        <v>9</v>
      </c>
      <c r="C34" s="172" t="s">
        <v>280</v>
      </c>
      <c r="D34" s="178" t="s">
        <v>762</v>
      </c>
      <c r="E34" s="310" t="s">
        <v>3</v>
      </c>
      <c r="F34" s="540">
        <v>1</v>
      </c>
      <c r="G34" s="770">
        <v>2283</v>
      </c>
      <c r="H34" s="771">
        <v>2442</v>
      </c>
      <c r="I34" s="64"/>
      <c r="J34" s="80"/>
      <c r="K34" s="80"/>
      <c r="L34" s="80"/>
      <c r="M34" s="80"/>
      <c r="N34" s="80"/>
      <c r="O34" s="80"/>
      <c r="P34" s="80"/>
      <c r="Q34" s="80"/>
    </row>
    <row r="35" spans="1:17" x14ac:dyDescent="0.25">
      <c r="A35" s="168"/>
      <c r="B35" s="1171">
        <v>10</v>
      </c>
      <c r="C35" s="1197" t="s">
        <v>281</v>
      </c>
      <c r="D35" s="305" t="s">
        <v>763</v>
      </c>
      <c r="E35" s="310" t="s">
        <v>3</v>
      </c>
      <c r="F35" s="540">
        <v>10</v>
      </c>
      <c r="G35" s="770">
        <v>1487</v>
      </c>
      <c r="H35" s="771">
        <v>1993</v>
      </c>
      <c r="I35" s="64"/>
      <c r="J35" s="80"/>
      <c r="K35" s="80"/>
      <c r="L35" s="80"/>
      <c r="M35" s="80"/>
      <c r="N35" s="80"/>
      <c r="O35" s="80"/>
      <c r="P35" s="80"/>
      <c r="Q35" s="80"/>
    </row>
    <row r="36" spans="1:17" x14ac:dyDescent="0.25">
      <c r="A36" s="168"/>
      <c r="B36" s="1171"/>
      <c r="C36" s="1197"/>
      <c r="D36" s="305" t="s">
        <v>764</v>
      </c>
      <c r="E36" s="310" t="s">
        <v>3</v>
      </c>
      <c r="F36" s="540">
        <v>10</v>
      </c>
      <c r="G36" s="770">
        <v>1819</v>
      </c>
      <c r="H36" s="771">
        <v>2439</v>
      </c>
      <c r="I36" s="64"/>
      <c r="J36" s="80"/>
      <c r="K36" s="80"/>
      <c r="L36" s="80"/>
      <c r="M36" s="80"/>
      <c r="N36" s="80"/>
      <c r="O36" s="80"/>
      <c r="P36" s="80"/>
      <c r="Q36" s="80"/>
    </row>
    <row r="37" spans="1:17" x14ac:dyDescent="0.25">
      <c r="A37" s="168"/>
      <c r="B37" s="1171">
        <v>11</v>
      </c>
      <c r="C37" s="1197" t="s">
        <v>282</v>
      </c>
      <c r="D37" s="305" t="s">
        <v>583</v>
      </c>
      <c r="E37" s="310" t="s">
        <v>3</v>
      </c>
      <c r="F37" s="540">
        <v>10</v>
      </c>
      <c r="G37" s="770">
        <v>916</v>
      </c>
      <c r="H37" s="771">
        <v>1025</v>
      </c>
      <c r="I37" s="64"/>
      <c r="J37" s="80"/>
      <c r="K37" s="80"/>
      <c r="L37" s="80"/>
      <c r="M37" s="80"/>
      <c r="N37" s="80"/>
      <c r="O37" s="80"/>
      <c r="P37" s="80"/>
      <c r="Q37" s="80"/>
    </row>
    <row r="38" spans="1:17" x14ac:dyDescent="0.25">
      <c r="A38" s="168"/>
      <c r="B38" s="1171"/>
      <c r="C38" s="1197"/>
      <c r="D38" s="305" t="s">
        <v>584</v>
      </c>
      <c r="E38" s="310" t="s">
        <v>3</v>
      </c>
      <c r="F38" s="540">
        <v>10</v>
      </c>
      <c r="G38" s="770">
        <v>849</v>
      </c>
      <c r="H38" s="771">
        <v>948</v>
      </c>
      <c r="I38" s="64"/>
      <c r="J38" s="80"/>
      <c r="K38" s="80"/>
      <c r="L38" s="80"/>
      <c r="M38" s="80"/>
      <c r="N38" s="80"/>
      <c r="O38" s="80"/>
      <c r="P38" s="80"/>
      <c r="Q38" s="80"/>
    </row>
    <row r="39" spans="1:17" x14ac:dyDescent="0.25">
      <c r="A39" s="168"/>
      <c r="B39" s="277">
        <v>12</v>
      </c>
      <c r="C39" s="306" t="s">
        <v>283</v>
      </c>
      <c r="D39" s="305" t="s">
        <v>765</v>
      </c>
      <c r="E39" s="310" t="s">
        <v>3</v>
      </c>
      <c r="F39" s="540">
        <v>10</v>
      </c>
      <c r="G39" s="770">
        <v>3101</v>
      </c>
      <c r="H39" s="771">
        <v>3777</v>
      </c>
      <c r="I39" s="64"/>
      <c r="J39" s="80"/>
      <c r="K39" s="80"/>
      <c r="L39" s="80"/>
      <c r="M39" s="80"/>
      <c r="N39" s="80"/>
      <c r="O39" s="80"/>
      <c r="P39" s="80"/>
      <c r="Q39" s="80"/>
    </row>
    <row r="40" spans="1:17" x14ac:dyDescent="0.25">
      <c r="A40" s="168"/>
      <c r="B40" s="1171">
        <v>13</v>
      </c>
      <c r="C40" s="1172" t="s">
        <v>284</v>
      </c>
      <c r="D40" s="178" t="s">
        <v>285</v>
      </c>
      <c r="E40" s="310" t="s">
        <v>3</v>
      </c>
      <c r="F40" s="540">
        <v>10</v>
      </c>
      <c r="G40" s="770">
        <v>1222</v>
      </c>
      <c r="H40" s="771">
        <v>1389</v>
      </c>
      <c r="I40" s="64"/>
      <c r="J40" s="80"/>
      <c r="K40" s="80"/>
      <c r="L40" s="80"/>
      <c r="M40" s="80"/>
      <c r="N40" s="80"/>
      <c r="O40" s="80"/>
      <c r="P40" s="80"/>
      <c r="Q40" s="80"/>
    </row>
    <row r="41" spans="1:17" x14ac:dyDescent="0.25">
      <c r="A41" s="168"/>
      <c r="B41" s="1171"/>
      <c r="C41" s="1172"/>
      <c r="D41" s="178" t="s">
        <v>286</v>
      </c>
      <c r="E41" s="310" t="s">
        <v>3</v>
      </c>
      <c r="F41" s="540">
        <v>10</v>
      </c>
      <c r="G41" s="770">
        <v>1049</v>
      </c>
      <c r="H41" s="771">
        <v>1208</v>
      </c>
      <c r="I41" s="64"/>
      <c r="J41" s="80"/>
      <c r="K41" s="80"/>
      <c r="L41" s="80"/>
      <c r="M41" s="80"/>
      <c r="N41" s="80"/>
      <c r="O41" s="80"/>
      <c r="P41" s="80"/>
      <c r="Q41" s="80"/>
    </row>
    <row r="42" spans="1:17" x14ac:dyDescent="0.25">
      <c r="A42" s="168"/>
      <c r="B42" s="1171">
        <v>14</v>
      </c>
      <c r="C42" s="1172" t="s">
        <v>287</v>
      </c>
      <c r="D42" s="178" t="s">
        <v>288</v>
      </c>
      <c r="E42" s="310" t="s">
        <v>3</v>
      </c>
      <c r="F42" s="540">
        <v>2</v>
      </c>
      <c r="G42" s="770">
        <v>4534</v>
      </c>
      <c r="H42" s="771">
        <v>5575</v>
      </c>
      <c r="I42" s="64"/>
      <c r="J42" s="80"/>
      <c r="K42" s="80"/>
      <c r="L42" s="80"/>
      <c r="M42" s="80"/>
      <c r="N42" s="80"/>
      <c r="O42" s="80"/>
      <c r="P42" s="80"/>
      <c r="Q42" s="80"/>
    </row>
    <row r="43" spans="1:17" x14ac:dyDescent="0.25">
      <c r="A43" s="168"/>
      <c r="B43" s="1171"/>
      <c r="C43" s="1172"/>
      <c r="D43" s="178" t="s">
        <v>786</v>
      </c>
      <c r="E43" s="310" t="s">
        <v>3</v>
      </c>
      <c r="F43" s="540">
        <v>10</v>
      </c>
      <c r="G43" s="770">
        <v>1586</v>
      </c>
      <c r="H43" s="771">
        <v>1799</v>
      </c>
      <c r="I43" s="64"/>
      <c r="J43" s="80"/>
      <c r="K43" s="80"/>
      <c r="L43" s="80"/>
      <c r="M43" s="80"/>
      <c r="N43" s="80"/>
      <c r="O43" s="80"/>
      <c r="P43" s="80"/>
      <c r="Q43" s="80"/>
    </row>
    <row r="44" spans="1:17" x14ac:dyDescent="0.25">
      <c r="A44" s="168"/>
      <c r="B44" s="1171"/>
      <c r="C44" s="1172"/>
      <c r="D44" s="178" t="s">
        <v>692</v>
      </c>
      <c r="E44" s="310" t="s">
        <v>3</v>
      </c>
      <c r="F44" s="540">
        <v>2</v>
      </c>
      <c r="G44" s="770">
        <v>4534</v>
      </c>
      <c r="H44" s="771">
        <v>5575</v>
      </c>
      <c r="I44" s="64"/>
      <c r="J44" s="80"/>
      <c r="K44" s="80"/>
      <c r="L44" s="80"/>
      <c r="M44" s="80"/>
      <c r="N44" s="80"/>
      <c r="O44" s="80"/>
      <c r="P44" s="80"/>
      <c r="Q44" s="80"/>
    </row>
    <row r="45" spans="1:17" ht="15" customHeight="1" x14ac:dyDescent="0.25">
      <c r="A45" s="168"/>
      <c r="B45" s="277">
        <v>15</v>
      </c>
      <c r="C45" s="172" t="s">
        <v>289</v>
      </c>
      <c r="D45" s="178" t="s">
        <v>517</v>
      </c>
      <c r="E45" s="310" t="s">
        <v>3</v>
      </c>
      <c r="F45" s="540">
        <v>500</v>
      </c>
      <c r="G45" s="1173">
        <v>103</v>
      </c>
      <c r="H45" s="1174"/>
      <c r="I45" s="64"/>
    </row>
    <row r="46" spans="1:17" ht="15" customHeight="1" x14ac:dyDescent="0.25">
      <c r="A46" s="168"/>
      <c r="B46" s="277">
        <v>16</v>
      </c>
      <c r="C46" s="173" t="s">
        <v>557</v>
      </c>
      <c r="D46" s="178" t="s">
        <v>518</v>
      </c>
      <c r="E46" s="310" t="s">
        <v>147</v>
      </c>
      <c r="F46" s="315"/>
      <c r="G46" s="1176">
        <v>2173</v>
      </c>
      <c r="H46" s="1177"/>
      <c r="I46" s="64"/>
    </row>
    <row r="47" spans="1:17" ht="15.75" customHeight="1" thickBot="1" x14ac:dyDescent="0.3">
      <c r="A47" s="168"/>
      <c r="B47" s="175">
        <v>17</v>
      </c>
      <c r="C47" s="176" t="s">
        <v>558</v>
      </c>
      <c r="D47" s="179" t="s">
        <v>519</v>
      </c>
      <c r="E47" s="312" t="s">
        <v>147</v>
      </c>
      <c r="F47" s="545"/>
      <c r="G47" s="1178">
        <v>1948</v>
      </c>
      <c r="H47" s="1179"/>
      <c r="I47" s="64"/>
    </row>
    <row r="48" spans="1:17" x14ac:dyDescent="0.25">
      <c r="A48" s="64"/>
      <c r="B48" s="68"/>
      <c r="C48" s="81"/>
      <c r="D48" s="82"/>
      <c r="E48" s="68"/>
      <c r="F48" s="68"/>
      <c r="G48" s="774"/>
      <c r="H48" s="774"/>
      <c r="I48" s="64"/>
    </row>
    <row r="49" spans="1:9" x14ac:dyDescent="0.25">
      <c r="A49" s="64"/>
      <c r="B49" s="1056" t="s">
        <v>509</v>
      </c>
      <c r="C49" s="1175"/>
      <c r="D49" s="1175"/>
      <c r="E49" s="1175"/>
      <c r="F49" s="1175"/>
      <c r="G49" s="1175"/>
      <c r="H49" s="1175"/>
      <c r="I49" s="307"/>
    </row>
    <row r="50" spans="1:9" x14ac:dyDescent="0.25">
      <c r="A50" s="64"/>
      <c r="B50" s="1056" t="s">
        <v>606</v>
      </c>
      <c r="C50" s="1056"/>
      <c r="D50" s="1056"/>
      <c r="E50" s="1056"/>
      <c r="F50" s="1056"/>
      <c r="G50" s="1056"/>
      <c r="H50" s="1056"/>
      <c r="I50" s="307"/>
    </row>
    <row r="51" spans="1:9" ht="15" customHeight="1" x14ac:dyDescent="0.25">
      <c r="A51" s="64"/>
      <c r="B51" s="1056" t="s">
        <v>780</v>
      </c>
      <c r="C51" s="1056"/>
      <c r="D51" s="1056"/>
      <c r="E51" s="1056"/>
      <c r="F51" s="1056"/>
      <c r="G51" s="1056"/>
      <c r="H51" s="1056"/>
      <c r="I51" s="317"/>
    </row>
    <row r="52" spans="1:9" x14ac:dyDescent="0.25">
      <c r="A52" s="64"/>
      <c r="B52" s="1096" t="s">
        <v>585</v>
      </c>
      <c r="C52" s="1096"/>
      <c r="D52" s="1096"/>
      <c r="E52" s="1096"/>
      <c r="F52" s="1096"/>
      <c r="G52" s="1096"/>
      <c r="H52" s="1096"/>
      <c r="I52" s="308"/>
    </row>
    <row r="53" spans="1:9" x14ac:dyDescent="0.25">
      <c r="A53" s="64"/>
      <c r="B53" s="1096" t="s">
        <v>508</v>
      </c>
      <c r="C53" s="1096"/>
      <c r="D53" s="1096"/>
      <c r="E53" s="1096"/>
      <c r="F53" s="1096"/>
      <c r="G53" s="1096"/>
      <c r="H53" s="1096"/>
      <c r="I53" s="1096"/>
    </row>
    <row r="54" spans="1:9" x14ac:dyDescent="0.25">
      <c r="A54" s="64"/>
      <c r="B54" s="1096" t="s">
        <v>723</v>
      </c>
      <c r="C54" s="1096"/>
      <c r="D54" s="1096"/>
      <c r="E54" s="1096"/>
      <c r="F54" s="1096"/>
      <c r="G54" s="1096"/>
      <c r="H54" s="1096"/>
      <c r="I54" s="1096"/>
    </row>
    <row r="55" spans="1:9" x14ac:dyDescent="0.25">
      <c r="A55" s="64"/>
      <c r="B55" s="1096" t="s">
        <v>607</v>
      </c>
      <c r="C55" s="1096"/>
      <c r="D55" s="1096"/>
      <c r="E55" s="1096"/>
      <c r="F55" s="1096"/>
      <c r="G55" s="1096"/>
      <c r="H55" s="1096"/>
      <c r="I55" s="1096"/>
    </row>
    <row r="56" spans="1:9" x14ac:dyDescent="0.25">
      <c r="A56" s="64"/>
      <c r="B56" s="1096" t="s">
        <v>587</v>
      </c>
      <c r="C56" s="1096"/>
      <c r="D56" s="1096"/>
      <c r="E56" s="1096"/>
      <c r="F56" s="1096"/>
      <c r="G56" s="1096"/>
      <c r="H56" s="1096"/>
      <c r="I56" s="1096"/>
    </row>
    <row r="57" spans="1:9" x14ac:dyDescent="0.25">
      <c r="A57" s="64"/>
      <c r="B57" s="1096" t="s">
        <v>455</v>
      </c>
      <c r="C57" s="1096"/>
      <c r="D57" s="1096"/>
      <c r="E57" s="1096"/>
      <c r="F57" s="1096"/>
      <c r="G57" s="1096"/>
      <c r="H57" s="1096"/>
      <c r="I57" s="1096"/>
    </row>
    <row r="58" spans="1:9" x14ac:dyDescent="0.25">
      <c r="A58" s="64"/>
      <c r="B58" s="1096" t="s">
        <v>724</v>
      </c>
      <c r="C58" s="1096"/>
      <c r="D58" s="1096"/>
      <c r="E58" s="1096"/>
      <c r="F58" s="1096"/>
      <c r="G58" s="1096"/>
      <c r="H58" s="1096"/>
      <c r="I58" s="1096"/>
    </row>
    <row r="59" spans="1:9" x14ac:dyDescent="0.25">
      <c r="A59" s="64"/>
      <c r="B59" s="64"/>
      <c r="C59" s="64"/>
      <c r="D59" s="64"/>
      <c r="E59" s="64"/>
      <c r="F59" s="64"/>
      <c r="G59" s="758"/>
      <c r="H59" s="758"/>
      <c r="I59" s="64"/>
    </row>
  </sheetData>
  <sortState ref="H7:H11">
    <sortCondition ref="H7"/>
  </sortState>
  <mergeCells count="42">
    <mergeCell ref="B35:B36"/>
    <mergeCell ref="C35:C36"/>
    <mergeCell ref="B37:B38"/>
    <mergeCell ref="B40:B41"/>
    <mergeCell ref="G5:H5"/>
    <mergeCell ref="C40:C41"/>
    <mergeCell ref="C37:C38"/>
    <mergeCell ref="E5:E11"/>
    <mergeCell ref="F5:F11"/>
    <mergeCell ref="B28:B29"/>
    <mergeCell ref="C28:C29"/>
    <mergeCell ref="B31:B33"/>
    <mergeCell ref="C31:C33"/>
    <mergeCell ref="B3:D3"/>
    <mergeCell ref="B23:B25"/>
    <mergeCell ref="C23:C25"/>
    <mergeCell ref="B26:B27"/>
    <mergeCell ref="C26:C27"/>
    <mergeCell ref="D5:D11"/>
    <mergeCell ref="B20:B22"/>
    <mergeCell ref="C20:C22"/>
    <mergeCell ref="B12:B15"/>
    <mergeCell ref="C12:C15"/>
    <mergeCell ref="B16:B19"/>
    <mergeCell ref="C16:C19"/>
    <mergeCell ref="B5:B11"/>
    <mergeCell ref="C5:C11"/>
    <mergeCell ref="B42:B44"/>
    <mergeCell ref="C42:C44"/>
    <mergeCell ref="G45:H45"/>
    <mergeCell ref="B58:I58"/>
    <mergeCell ref="B54:I54"/>
    <mergeCell ref="B53:I53"/>
    <mergeCell ref="B49:H49"/>
    <mergeCell ref="B50:H50"/>
    <mergeCell ref="B52:H52"/>
    <mergeCell ref="B51:H51"/>
    <mergeCell ref="B55:I55"/>
    <mergeCell ref="B56:I56"/>
    <mergeCell ref="B57:I57"/>
    <mergeCell ref="G46:H46"/>
    <mergeCell ref="G47:H47"/>
  </mergeCells>
  <hyperlinks>
    <hyperlink ref="H2" location="СОДЕРЖАНИЕ!A1" display="Назад в СОДЕРЖАНИЕ "/>
  </hyperlinks>
  <pageMargins left="0.23622047244094491" right="0.23622047244094491" top="0.74803149606299213" bottom="0.74803149606299213" header="0.31496062992125984" footer="0.31496062992125984"/>
  <pageSetup paperSize="9" scale="34" orientation="portrait" r:id="rId1"/>
  <headerFooter>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18</vt:i4>
      </vt:variant>
    </vt:vector>
  </HeadingPairs>
  <TitlesOfParts>
    <vt:vector size="38" baseType="lpstr">
      <vt:lpstr>СОДЕРЖАНИЕ</vt:lpstr>
      <vt:lpstr>НАЦЕНКИ</vt:lpstr>
      <vt:lpstr>AQUAVENT (1)</vt:lpstr>
      <vt:lpstr>Водосточные системы (2)</vt:lpstr>
      <vt:lpstr>Софиты (3)</vt:lpstr>
      <vt:lpstr>ФАСАДЫ (4)</vt:lpstr>
      <vt:lpstr>Комп. к Софитам_Фасадам (5)</vt:lpstr>
      <vt:lpstr>Подсистема (6)</vt:lpstr>
      <vt:lpstr>Металлочерепица (7)</vt:lpstr>
      <vt:lpstr>Фартуки (гладкие листы) (8)</vt:lpstr>
      <vt:lpstr>Модульный профиль (10)</vt:lpstr>
      <vt:lpstr>Комплектующие для кровли (11)</vt:lpstr>
      <vt:lpstr>Аксессуары для кровли (12)</vt:lpstr>
      <vt:lpstr>Комплектующие для ВС (13)</vt:lpstr>
      <vt:lpstr>Модульные ограждения (14)</vt:lpstr>
      <vt:lpstr>Демонстрационные материалы (15)</vt:lpstr>
      <vt:lpstr>Сопутствующие товары (16)</vt:lpstr>
      <vt:lpstr>Тара (17)</vt:lpstr>
      <vt:lpstr>Под заказ (18)</vt:lpstr>
      <vt:lpstr>Матрица цветов (19)</vt:lpstr>
      <vt:lpstr>_1.1._Водосточная_система_с_покрытием_PURAL</vt:lpstr>
      <vt:lpstr>'Аксессуары для кровли (12)'!Print_Area</vt:lpstr>
      <vt:lpstr>'Водосточные системы (2)'!Print_Area</vt:lpstr>
      <vt:lpstr>'Демонстрационные материалы (15)'!Print_Area</vt:lpstr>
      <vt:lpstr>'Комп. к Софитам_Фасадам (5)'!Print_Area</vt:lpstr>
      <vt:lpstr>'Комплектующие для ВС (13)'!Print_Area</vt:lpstr>
      <vt:lpstr>'Комплектующие для кровли (11)'!Print_Area</vt:lpstr>
      <vt:lpstr>'Матрица цветов (19)'!Print_Area</vt:lpstr>
      <vt:lpstr>'Металлочерепица (7)'!Print_Area</vt:lpstr>
      <vt:lpstr>'Модульные ограждения (14)'!Print_Area</vt:lpstr>
      <vt:lpstr>'Модульный профиль (10)'!Print_Area</vt:lpstr>
      <vt:lpstr>НАЦЕНКИ!Print_Area</vt:lpstr>
      <vt:lpstr>'Под заказ (18)'!Print_Area</vt:lpstr>
      <vt:lpstr>'Подсистема (6)'!Print_Area</vt:lpstr>
      <vt:lpstr>СОДЕРЖАНИЕ!Print_Area</vt:lpstr>
      <vt:lpstr>'Софиты (3)'!Print_Area</vt:lpstr>
      <vt:lpstr>'Фартуки (гладкие листы) (8)'!Print_Area</vt:lpstr>
      <vt:lpstr>'ФАСАДЫ (4)'!Print_Area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dc:creator>
  <cp:lastModifiedBy>Шувалова Екатерина Владимировна</cp:lastModifiedBy>
  <cp:lastPrinted>2024-08-11T18:55:16Z</cp:lastPrinted>
  <dcterms:created xsi:type="dcterms:W3CDTF">2019-04-24T18:30:18Z</dcterms:created>
  <dcterms:modified xsi:type="dcterms:W3CDTF">2025-06-16T17:11:31Z</dcterms:modified>
</cp:coreProperties>
</file>